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filterPrivacy="1" codeName="ThisWorkbook" defaultThemeVersion="124226"/>
  <xr:revisionPtr revIDLastSave="0" documentId="13_ncr:1_{ACE40DBF-2F2A-4599-973C-A04AA445C3BB}" xr6:coauthVersionLast="47" xr6:coauthVersionMax="47" xr10:uidLastSave="{00000000-0000-0000-0000-000000000000}"/>
  <bookViews>
    <workbookView xWindow="-110" yWindow="-110" windowWidth="19420" windowHeight="10420" tabRatio="761" xr2:uid="{00000000-000D-0000-FFFF-FFFF00000000}"/>
  </bookViews>
  <sheets>
    <sheet name="Indice" sheetId="10" r:id="rId1"/>
    <sheet name="Tabla1a AAPP 1995" sheetId="33" r:id="rId2"/>
    <sheet name="Tabla1b AACC 1995" sheetId="57" r:id="rId3"/>
    <sheet name="Tabla2a AAPP 1996" sheetId="32" r:id="rId4"/>
    <sheet name="Tabla2b AACC 1996" sheetId="56" r:id="rId5"/>
    <sheet name="Tabla3a AAPP 1997" sheetId="31" r:id="rId6"/>
    <sheet name="Tabla3b AACC 1997" sheetId="55" r:id="rId7"/>
    <sheet name="Tabla4a AAPP 1998" sheetId="30" r:id="rId8"/>
    <sheet name="Tabla4b AACC 1998" sheetId="54" r:id="rId9"/>
    <sheet name="Tabla5a AAPP 1999" sheetId="29" r:id="rId10"/>
    <sheet name="Tabla5b AACC 1999" sheetId="53" r:id="rId11"/>
    <sheet name="Tabla6a AAPP 2000" sheetId="28" r:id="rId12"/>
    <sheet name="Tabla6b AACC 2000" sheetId="50" r:id="rId13"/>
    <sheet name="Tabla7a AAPP 2001" sheetId="27" r:id="rId14"/>
    <sheet name="Tabla7b AACC 2001" sheetId="49" r:id="rId15"/>
    <sheet name="Tabla8a AAPP 2002" sheetId="26" r:id="rId16"/>
    <sheet name="Tabla8b AACC 2002" sheetId="48" r:id="rId17"/>
    <sheet name="Tabla9a AAPP 2003" sheetId="25" r:id="rId18"/>
    <sheet name="Tabla9b AACC 2003" sheetId="47" r:id="rId19"/>
    <sheet name="Tabla10a AAPP 2004" sheetId="24" r:id="rId20"/>
    <sheet name="Tabla10b AACC 2004" sheetId="46" r:id="rId21"/>
    <sheet name="Tabla11a AAPP 2005" sheetId="23" r:id="rId22"/>
    <sheet name="Tabla11b AACC 2005" sheetId="45" r:id="rId23"/>
    <sheet name="Tabla12a AAPP 2006" sheetId="22" r:id="rId24"/>
    <sheet name="Tabla12b AACC 2006" sheetId="44" r:id="rId25"/>
    <sheet name="Tabla13a AAPP 2007" sheetId="21" r:id="rId26"/>
    <sheet name="Tabla13b AACC 2007" sheetId="43" r:id="rId27"/>
    <sheet name="Tabla14a AAPP 2008" sheetId="20" r:id="rId28"/>
    <sheet name="Tabla14b AACC 2008" sheetId="42" r:id="rId29"/>
    <sheet name="Tabla15a AAPP 2009" sheetId="19" r:id="rId30"/>
    <sheet name="Tabla15b AACC 2009" sheetId="39" r:id="rId31"/>
    <sheet name="Tabla16a AAPP 2010" sheetId="16" r:id="rId32"/>
    <sheet name="Tabla16b AACC 2010" sheetId="38" r:id="rId33"/>
    <sheet name="Tabla17a AAPP 2011" sheetId="9" r:id="rId34"/>
    <sheet name="Tabla17b AACC 2011" sheetId="13" r:id="rId35"/>
    <sheet name="Tabla18a AAPP 2012" sheetId="8" r:id="rId36"/>
    <sheet name="Tabla18b AACC 2012" sheetId="15" r:id="rId37"/>
    <sheet name="Tabla19a AAPP 2013" sheetId="35" r:id="rId38"/>
    <sheet name="Tabla19b AACC 2013" sheetId="51" r:id="rId39"/>
    <sheet name="Tabla20a AAPP 2014" sheetId="34" r:id="rId40"/>
    <sheet name="Tabla20b AACC 2014" sheetId="52" r:id="rId41"/>
    <sheet name="Tabla21a AAPP 2015" sheetId="58" r:id="rId42"/>
    <sheet name="Tabla21b AACC 2015" sheetId="59" r:id="rId43"/>
    <sheet name="Tabla22a AAPP 2016" sheetId="60" r:id="rId44"/>
    <sheet name="Tabla22b AACC 2016" sheetId="61" r:id="rId45"/>
    <sheet name="Tabla23a AAPP 2017" sheetId="62" r:id="rId46"/>
    <sheet name="Tabla23b AACC 2017" sheetId="63" r:id="rId47"/>
    <sheet name="Tabla24a AAPP 2018" sheetId="64" r:id="rId48"/>
    <sheet name="Tabla24b AACC 2018" sheetId="65" r:id="rId49"/>
    <sheet name="Tabla25a AAPP 2019" sheetId="66" r:id="rId50"/>
    <sheet name="Tabla25b AACC 2019" sheetId="67" r:id="rId51"/>
    <sheet name="Tabla26a AAPP 2020" sheetId="68" r:id="rId52"/>
    <sheet name="Tabla26b AACC 2020" sheetId="69" r:id="rId53"/>
    <sheet name="Tabla27a AAPP 2021" sheetId="70" r:id="rId54"/>
    <sheet name="Tabla27b AACC 2021" sheetId="71" r:id="rId55"/>
    <sheet name="Tabla28a AAPP 2022" sheetId="72" r:id="rId56"/>
    <sheet name="Tabla28b AACC 2022" sheetId="73" r:id="rId57"/>
    <sheet name="Tabla29a AAPP 2023_P" sheetId="75" r:id="rId58"/>
    <sheet name="Tabla29b AACC 2023_P" sheetId="74" r:id="rId5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2" i="75" l="1"/>
  <c r="B111" i="75"/>
  <c r="B110" i="75"/>
  <c r="D48" i="75"/>
  <c r="H217" i="74"/>
  <c r="I217" i="74"/>
  <c r="G217" i="74"/>
  <c r="B139" i="74"/>
  <c r="B164" i="74" s="1"/>
  <c r="C113" i="74"/>
  <c r="G115" i="74"/>
  <c r="D113" i="74"/>
  <c r="B111" i="74"/>
  <c r="B110" i="74"/>
  <c r="I105" i="74"/>
  <c r="H102" i="74"/>
  <c r="I79" i="74"/>
  <c r="D79" i="74"/>
  <c r="I76" i="74"/>
  <c r="H71" i="74"/>
  <c r="H70" i="74" s="1"/>
  <c r="E242" i="75"/>
  <c r="F242" i="75"/>
  <c r="C242" i="75"/>
  <c r="B242" i="75"/>
  <c r="L217" i="75"/>
  <c r="M217" i="75"/>
  <c r="I217" i="75"/>
  <c r="K211" i="75"/>
  <c r="L211" i="75"/>
  <c r="M211" i="75"/>
  <c r="I211" i="75"/>
  <c r="M113" i="75"/>
  <c r="J113" i="75"/>
  <c r="C113" i="75"/>
  <c r="I115" i="75"/>
  <c r="D113" i="75"/>
  <c r="I114" i="75"/>
  <c r="F113" i="75"/>
  <c r="E113" i="75"/>
  <c r="B113" i="75"/>
  <c r="J105" i="75"/>
  <c r="K105" i="75"/>
  <c r="M105" i="75"/>
  <c r="I105" i="75"/>
  <c r="M102" i="75"/>
  <c r="I102" i="75"/>
  <c r="K102" i="75"/>
  <c r="J102" i="75"/>
  <c r="E102" i="75"/>
  <c r="D102" i="75"/>
  <c r="I79" i="75"/>
  <c r="C79" i="75"/>
  <c r="B79" i="75"/>
  <c r="J79" i="75"/>
  <c r="K79" i="75"/>
  <c r="E79" i="75"/>
  <c r="M76" i="75"/>
  <c r="I76" i="75"/>
  <c r="J76" i="75"/>
  <c r="L71" i="75"/>
  <c r="L70" i="75" s="1"/>
  <c r="I71" i="75"/>
  <c r="I70" i="75" s="1"/>
  <c r="K71" i="75"/>
  <c r="K70" i="75" s="1"/>
  <c r="J71" i="75"/>
  <c r="J70" i="75" s="1"/>
  <c r="M16" i="75"/>
  <c r="L16" i="75"/>
  <c r="E163" i="75" s="1"/>
  <c r="E165" i="75" s="1"/>
  <c r="E187" i="75" s="1"/>
  <c r="E186" i="75" s="1"/>
  <c r="C244" i="75"/>
  <c r="J16" i="75"/>
  <c r="J19" i="75" s="1"/>
  <c r="D242" i="75"/>
  <c r="E244" i="75"/>
  <c r="F233" i="75"/>
  <c r="E233" i="75"/>
  <c r="D233" i="75"/>
  <c r="C233" i="75"/>
  <c r="B233" i="75"/>
  <c r="K217" i="75"/>
  <c r="J217" i="75"/>
  <c r="J211" i="75"/>
  <c r="F202" i="75"/>
  <c r="E202" i="75"/>
  <c r="D202" i="75"/>
  <c r="C202" i="75"/>
  <c r="B202" i="75"/>
  <c r="F188" i="75"/>
  <c r="E188" i="75"/>
  <c r="D188" i="75"/>
  <c r="C188" i="75"/>
  <c r="L177" i="75"/>
  <c r="F177" i="75"/>
  <c r="E177" i="75"/>
  <c r="D177" i="75"/>
  <c r="C177" i="75"/>
  <c r="B177" i="75"/>
  <c r="B166" i="75"/>
  <c r="B188" i="75" s="1"/>
  <c r="F154" i="75"/>
  <c r="E154" i="75"/>
  <c r="D154" i="75"/>
  <c r="C154" i="75"/>
  <c r="B154" i="75"/>
  <c r="E139" i="75"/>
  <c r="E164" i="75" s="1"/>
  <c r="D139" i="75"/>
  <c r="D164" i="75" s="1"/>
  <c r="F130" i="75"/>
  <c r="E130" i="75"/>
  <c r="D130" i="75"/>
  <c r="C130" i="75"/>
  <c r="B130" i="75"/>
  <c r="L105" i="75"/>
  <c r="L102" i="75"/>
  <c r="F102" i="75"/>
  <c r="B102" i="75"/>
  <c r="C102" i="75"/>
  <c r="I93" i="75"/>
  <c r="F93" i="75"/>
  <c r="E93" i="75"/>
  <c r="D93" i="75"/>
  <c r="C93" i="75"/>
  <c r="B93" i="75"/>
  <c r="M79" i="75"/>
  <c r="D79" i="75"/>
  <c r="K76" i="75"/>
  <c r="L76" i="75"/>
  <c r="I69" i="75"/>
  <c r="F62" i="75"/>
  <c r="E62" i="75"/>
  <c r="D62" i="75"/>
  <c r="C62" i="75"/>
  <c r="B62" i="75"/>
  <c r="B48" i="75"/>
  <c r="F48" i="75"/>
  <c r="E48" i="75"/>
  <c r="F38" i="75"/>
  <c r="E38" i="75"/>
  <c r="D38" i="75"/>
  <c r="C38" i="75"/>
  <c r="B38" i="75"/>
  <c r="F244" i="75"/>
  <c r="D244" i="75"/>
  <c r="M10" i="75"/>
  <c r="M62" i="75" s="1"/>
  <c r="L10" i="75"/>
  <c r="L202" i="75" s="1"/>
  <c r="K10" i="75"/>
  <c r="K233" i="75" s="1"/>
  <c r="J10" i="75"/>
  <c r="J130" i="75" s="1"/>
  <c r="I10" i="75"/>
  <c r="I62" i="75" s="1"/>
  <c r="I233" i="74"/>
  <c r="D233" i="74"/>
  <c r="C233" i="74"/>
  <c r="B233" i="74"/>
  <c r="H211" i="74"/>
  <c r="I202" i="74"/>
  <c r="D202" i="74"/>
  <c r="C202" i="74"/>
  <c r="B202" i="74"/>
  <c r="D188" i="74"/>
  <c r="C188" i="74"/>
  <c r="I177" i="74"/>
  <c r="H177" i="74"/>
  <c r="D177" i="74"/>
  <c r="C177" i="74"/>
  <c r="B177" i="74"/>
  <c r="B166" i="74"/>
  <c r="B188" i="74" s="1"/>
  <c r="I154" i="74"/>
  <c r="D154" i="74"/>
  <c r="C154" i="74"/>
  <c r="B154" i="74"/>
  <c r="D139" i="74"/>
  <c r="D164" i="74" s="1"/>
  <c r="I130" i="74"/>
  <c r="D130" i="74"/>
  <c r="C130" i="74"/>
  <c r="B130" i="74"/>
  <c r="B113" i="74"/>
  <c r="B112" i="74"/>
  <c r="I102" i="74"/>
  <c r="D102" i="74"/>
  <c r="C102" i="74"/>
  <c r="B102" i="74"/>
  <c r="I93" i="74"/>
  <c r="D93" i="74"/>
  <c r="C93" i="74"/>
  <c r="B93" i="74"/>
  <c r="B79" i="74"/>
  <c r="H76" i="74"/>
  <c r="I62" i="74"/>
  <c r="D62" i="74"/>
  <c r="C62" i="74"/>
  <c r="B62" i="74"/>
  <c r="D48" i="74"/>
  <c r="C48" i="74"/>
  <c r="I38" i="74"/>
  <c r="D38" i="74"/>
  <c r="C38" i="74"/>
  <c r="B38" i="74"/>
  <c r="H10" i="74"/>
  <c r="H93" i="74" s="1"/>
  <c r="G10" i="74"/>
  <c r="G233" i="74" s="1"/>
  <c r="D242" i="73"/>
  <c r="C242" i="73"/>
  <c r="B242" i="73"/>
  <c r="G115" i="73"/>
  <c r="G114" i="73"/>
  <c r="L154" i="75" l="1"/>
  <c r="L38" i="75"/>
  <c r="I202" i="75"/>
  <c r="J62" i="75"/>
  <c r="M202" i="75"/>
  <c r="H233" i="74"/>
  <c r="L233" i="75"/>
  <c r="M93" i="75"/>
  <c r="F79" i="75"/>
  <c r="L79" i="75"/>
  <c r="H16" i="74"/>
  <c r="C23" i="74" s="1"/>
  <c r="C27" i="74" s="1"/>
  <c r="H44" i="74" s="1"/>
  <c r="C54" i="74" s="1"/>
  <c r="H68" i="74" s="1"/>
  <c r="I16" i="74"/>
  <c r="D23" i="74" s="1"/>
  <c r="D27" i="74" s="1"/>
  <c r="I44" i="74" s="1"/>
  <c r="D54" i="74" s="1"/>
  <c r="I68" i="74" s="1"/>
  <c r="G71" i="74"/>
  <c r="G70" i="74" s="1"/>
  <c r="G76" i="74"/>
  <c r="C79" i="74"/>
  <c r="G102" i="74"/>
  <c r="I113" i="74"/>
  <c r="C139" i="74"/>
  <c r="C164" i="74" s="1"/>
  <c r="D242" i="74"/>
  <c r="B242" i="74"/>
  <c r="L113" i="75"/>
  <c r="G16" i="74"/>
  <c r="B23" i="74" s="1"/>
  <c r="B27" i="74" s="1"/>
  <c r="G44" i="74" s="1"/>
  <c r="B54" i="74" s="1"/>
  <c r="I71" i="74"/>
  <c r="I70" i="74" s="1"/>
  <c r="G79" i="74"/>
  <c r="H79" i="74"/>
  <c r="G105" i="74"/>
  <c r="H105" i="74"/>
  <c r="G211" i="74"/>
  <c r="I211" i="74"/>
  <c r="C242" i="74"/>
  <c r="B48" i="74"/>
  <c r="M71" i="75"/>
  <c r="M70" i="75" s="1"/>
  <c r="C48" i="75"/>
  <c r="B140" i="75"/>
  <c r="H113" i="74"/>
  <c r="G114" i="74"/>
  <c r="F139" i="75"/>
  <c r="F164" i="75" s="1"/>
  <c r="B141" i="75"/>
  <c r="E23" i="75"/>
  <c r="E27" i="75" s="1"/>
  <c r="L44" i="75" s="1"/>
  <c r="E54" i="75" s="1"/>
  <c r="L68" i="75" s="1"/>
  <c r="F163" i="75"/>
  <c r="M19" i="75"/>
  <c r="F23" i="75"/>
  <c r="F27" i="75" s="1"/>
  <c r="M44" i="75" s="1"/>
  <c r="F54" i="75" s="1"/>
  <c r="M68" i="75" s="1"/>
  <c r="I113" i="75"/>
  <c r="K16" i="75"/>
  <c r="L19" i="75"/>
  <c r="I38" i="75"/>
  <c r="M38" i="75"/>
  <c r="K62" i="75"/>
  <c r="J93" i="75"/>
  <c r="L130" i="75"/>
  <c r="C139" i="75"/>
  <c r="I154" i="75"/>
  <c r="M154" i="75"/>
  <c r="I177" i="75"/>
  <c r="M177" i="75"/>
  <c r="J202" i="75"/>
  <c r="I233" i="75"/>
  <c r="M233" i="75"/>
  <c r="C163" i="75"/>
  <c r="C23" i="75"/>
  <c r="C27" i="75" s="1"/>
  <c r="J44" i="75" s="1"/>
  <c r="C54" i="75" s="1"/>
  <c r="J68" i="75" s="1"/>
  <c r="B25" i="75"/>
  <c r="B244" i="75" s="1"/>
  <c r="J38" i="75"/>
  <c r="L62" i="75"/>
  <c r="K93" i="75"/>
  <c r="K113" i="75"/>
  <c r="I130" i="75"/>
  <c r="M130" i="75"/>
  <c r="J154" i="75"/>
  <c r="J177" i="75"/>
  <c r="K202" i="75"/>
  <c r="J233" i="75"/>
  <c r="K130" i="75"/>
  <c r="K38" i="75"/>
  <c r="L93" i="75"/>
  <c r="K154" i="75"/>
  <c r="K177" i="75"/>
  <c r="G113" i="74"/>
  <c r="H19" i="74"/>
  <c r="G38" i="74"/>
  <c r="G130" i="74"/>
  <c r="I19" i="74"/>
  <c r="H38" i="74"/>
  <c r="H130" i="74"/>
  <c r="G154" i="74"/>
  <c r="D163" i="74"/>
  <c r="D165" i="74" s="1"/>
  <c r="D187" i="74" s="1"/>
  <c r="D186" i="74" s="1"/>
  <c r="H202" i="74"/>
  <c r="G202" i="74"/>
  <c r="G62" i="74"/>
  <c r="G93" i="74"/>
  <c r="H154" i="74"/>
  <c r="H62" i="74"/>
  <c r="G177" i="74"/>
  <c r="G19" i="74" l="1"/>
  <c r="F85" i="75"/>
  <c r="M100" i="75" s="1"/>
  <c r="F122" i="75" s="1"/>
  <c r="M137" i="75" s="1"/>
  <c r="F144" i="75" s="1"/>
  <c r="M184" i="75" s="1"/>
  <c r="B163" i="74"/>
  <c r="B165" i="74" s="1"/>
  <c r="B187" i="74" s="1"/>
  <c r="B186" i="74" s="1"/>
  <c r="C163" i="74"/>
  <c r="C165" i="74" s="1"/>
  <c r="C187" i="74" s="1"/>
  <c r="C186" i="74" s="1"/>
  <c r="E85" i="75"/>
  <c r="L100" i="75" s="1"/>
  <c r="E122" i="75" s="1"/>
  <c r="D85" i="74"/>
  <c r="I100" i="74" s="1"/>
  <c r="D122" i="74" s="1"/>
  <c r="F165" i="75"/>
  <c r="F187" i="75" s="1"/>
  <c r="F186" i="75" s="1"/>
  <c r="C164" i="75"/>
  <c r="C165" i="75" s="1"/>
  <c r="C187" i="75" s="1"/>
  <c r="C186" i="75" s="1"/>
  <c r="B139" i="75"/>
  <c r="B164" i="75" s="1"/>
  <c r="I16" i="75"/>
  <c r="C85" i="75"/>
  <c r="J100" i="75" s="1"/>
  <c r="C122" i="75" s="1"/>
  <c r="D23" i="75"/>
  <c r="D27" i="75" s="1"/>
  <c r="K44" i="75" s="1"/>
  <c r="D54" i="75" s="1"/>
  <c r="K68" i="75" s="1"/>
  <c r="D85" i="75" s="1"/>
  <c r="K100" i="75" s="1"/>
  <c r="D122" i="75" s="1"/>
  <c r="K19" i="75"/>
  <c r="D163" i="75"/>
  <c r="D165" i="75" s="1"/>
  <c r="D187" i="75" s="1"/>
  <c r="D186" i="75" s="1"/>
  <c r="C85" i="74"/>
  <c r="H100" i="74" s="1"/>
  <c r="C122" i="74" s="1"/>
  <c r="G68" i="74"/>
  <c r="B85" i="74" s="1"/>
  <c r="G100" i="74" s="1"/>
  <c r="B122" i="74" s="1"/>
  <c r="F191" i="75" l="1"/>
  <c r="M209" i="75" s="1"/>
  <c r="F225" i="75" s="1"/>
  <c r="M240" i="75" s="1"/>
  <c r="F249" i="75" s="1"/>
  <c r="M161" i="75"/>
  <c r="F169" i="75" s="1"/>
  <c r="I161" i="74"/>
  <c r="D169" i="74" s="1"/>
  <c r="I137" i="74"/>
  <c r="D144" i="74" s="1"/>
  <c r="I184" i="74" s="1"/>
  <c r="D191" i="74" s="1"/>
  <c r="I209" i="74" s="1"/>
  <c r="D225" i="74" s="1"/>
  <c r="I240" i="74" s="1"/>
  <c r="D249" i="74" s="1"/>
  <c r="L137" i="75"/>
  <c r="E144" i="75" s="1"/>
  <c r="L184" i="75" s="1"/>
  <c r="E191" i="75" s="1"/>
  <c r="L209" i="75" s="1"/>
  <c r="E225" i="75" s="1"/>
  <c r="L240" i="75" s="1"/>
  <c r="E249" i="75" s="1"/>
  <c r="L161" i="75"/>
  <c r="E169" i="75" s="1"/>
  <c r="K137" i="75"/>
  <c r="D144" i="75" s="1"/>
  <c r="K184" i="75" s="1"/>
  <c r="D191" i="75" s="1"/>
  <c r="K209" i="75" s="1"/>
  <c r="D225" i="75" s="1"/>
  <c r="K240" i="75" s="1"/>
  <c r="D249" i="75" s="1"/>
  <c r="K161" i="75"/>
  <c r="D169" i="75" s="1"/>
  <c r="I68" i="75"/>
  <c r="B85" i="75" s="1"/>
  <c r="I100" i="75" s="1"/>
  <c r="B122" i="75" s="1"/>
  <c r="B163" i="75"/>
  <c r="B165" i="75" s="1"/>
  <c r="B187" i="75" s="1"/>
  <c r="B186" i="75" s="1"/>
  <c r="I19" i="75"/>
  <c r="B23" i="75"/>
  <c r="B27" i="75" s="1"/>
  <c r="I44" i="75" s="1"/>
  <c r="B54" i="75" s="1"/>
  <c r="J161" i="75"/>
  <c r="C169" i="75" s="1"/>
  <c r="J137" i="75"/>
  <c r="C144" i="75" s="1"/>
  <c r="J184" i="75" s="1"/>
  <c r="C191" i="75" s="1"/>
  <c r="J209" i="75" s="1"/>
  <c r="C225" i="75" s="1"/>
  <c r="J240" i="75" s="1"/>
  <c r="C249" i="75" s="1"/>
  <c r="G137" i="74"/>
  <c r="B144" i="74" s="1"/>
  <c r="G184" i="74" s="1"/>
  <c r="B191" i="74" s="1"/>
  <c r="G209" i="74" s="1"/>
  <c r="B225" i="74" s="1"/>
  <c r="G240" i="74" s="1"/>
  <c r="B249" i="74" s="1"/>
  <c r="G161" i="74"/>
  <c r="B169" i="74" s="1"/>
  <c r="H137" i="74"/>
  <c r="C144" i="74" s="1"/>
  <c r="H184" i="74" s="1"/>
  <c r="C191" i="74" s="1"/>
  <c r="H209" i="74" s="1"/>
  <c r="C225" i="74" s="1"/>
  <c r="H240" i="74" s="1"/>
  <c r="C249" i="74" s="1"/>
  <c r="H161" i="74"/>
  <c r="C169" i="74" s="1"/>
  <c r="I137" i="75" l="1"/>
  <c r="B144" i="75" s="1"/>
  <c r="I184" i="75" s="1"/>
  <c r="B191" i="75" s="1"/>
  <c r="I209" i="75" s="1"/>
  <c r="B225" i="75" s="1"/>
  <c r="I240" i="75" s="1"/>
  <c r="B249" i="75" s="1"/>
  <c r="I161" i="75"/>
  <c r="B169" i="75" s="1"/>
  <c r="E48" i="72" l="1"/>
  <c r="C48" i="72"/>
  <c r="E48" i="70"/>
  <c r="F48" i="70"/>
  <c r="D48" i="70"/>
  <c r="B48" i="70"/>
  <c r="C48" i="70"/>
  <c r="C242" i="71"/>
  <c r="E242" i="70"/>
  <c r="D242" i="70"/>
  <c r="E48" i="68"/>
  <c r="E242" i="68"/>
  <c r="D242" i="68"/>
  <c r="F242" i="68" l="1"/>
  <c r="D242" i="69"/>
  <c r="F242" i="72"/>
  <c r="B48" i="68"/>
  <c r="F48" i="68"/>
  <c r="C242" i="69"/>
  <c r="F242" i="70"/>
  <c r="B48" i="72"/>
  <c r="D48" i="68"/>
  <c r="E242" i="72"/>
  <c r="D48" i="72"/>
  <c r="C48" i="68"/>
  <c r="F48" i="72"/>
  <c r="D242" i="71"/>
  <c r="D242" i="72"/>
  <c r="I114" i="70"/>
  <c r="I115" i="70"/>
  <c r="I114" i="72"/>
  <c r="I115" i="72" l="1"/>
  <c r="C242" i="72"/>
  <c r="B242" i="71" l="1"/>
  <c r="C242" i="70"/>
  <c r="C242" i="68"/>
  <c r="B242" i="69"/>
  <c r="B112" i="66" l="1"/>
  <c r="D48" i="66"/>
  <c r="C48" i="66"/>
  <c r="E48" i="66"/>
  <c r="D242" i="67"/>
  <c r="F242" i="66"/>
  <c r="E242" i="66"/>
  <c r="D242" i="66"/>
  <c r="C242" i="66"/>
  <c r="D48" i="65"/>
  <c r="B112" i="64"/>
  <c r="B48" i="64"/>
  <c r="F48" i="64"/>
  <c r="E48" i="64"/>
  <c r="C48" i="64"/>
  <c r="F242" i="64"/>
  <c r="E242" i="64"/>
  <c r="D242" i="64"/>
  <c r="C242" i="64"/>
  <c r="B112" i="62"/>
  <c r="B48" i="62"/>
  <c r="C48" i="62"/>
  <c r="F48" i="62"/>
  <c r="E48" i="62"/>
  <c r="C242" i="63"/>
  <c r="F242" i="62"/>
  <c r="E242" i="62"/>
  <c r="D242" i="62"/>
  <c r="C242" i="62"/>
  <c r="D48" i="61"/>
  <c r="B112" i="60"/>
  <c r="D48" i="60"/>
  <c r="B48" i="60"/>
  <c r="E48" i="60"/>
  <c r="F242" i="60"/>
  <c r="E242" i="60"/>
  <c r="D242" i="60"/>
  <c r="C242" i="60"/>
  <c r="B48" i="59"/>
  <c r="F48" i="58"/>
  <c r="E48" i="58"/>
  <c r="D48" i="58"/>
  <c r="B48" i="58"/>
  <c r="F242" i="58"/>
  <c r="E242" i="58"/>
  <c r="D242" i="58"/>
  <c r="C242" i="58"/>
  <c r="D242" i="52"/>
  <c r="C242" i="52"/>
  <c r="B112" i="34"/>
  <c r="B111" i="34"/>
  <c r="B110" i="34"/>
  <c r="B48" i="34"/>
  <c r="F48" i="34"/>
  <c r="C48" i="34"/>
  <c r="E48" i="34"/>
  <c r="F242" i="34"/>
  <c r="E242" i="34"/>
  <c r="D242" i="34"/>
  <c r="C242" i="34"/>
  <c r="E48" i="35"/>
  <c r="D48" i="35"/>
  <c r="F48" i="35"/>
  <c r="B48" i="35"/>
  <c r="D242" i="51"/>
  <c r="F242" i="35"/>
  <c r="E242" i="35"/>
  <c r="D242" i="35"/>
  <c r="C242" i="35"/>
  <c r="E48" i="8"/>
  <c r="F48" i="8"/>
  <c r="B48" i="8"/>
  <c r="B242" i="15"/>
  <c r="F242" i="8"/>
  <c r="E242" i="8"/>
  <c r="D242" i="8"/>
  <c r="C242" i="8"/>
  <c r="B110" i="13"/>
  <c r="B112" i="9"/>
  <c r="B111" i="9"/>
  <c r="E48" i="9"/>
  <c r="F48" i="9"/>
  <c r="C48" i="9"/>
  <c r="B48" i="9"/>
  <c r="D48" i="9"/>
  <c r="B242" i="13"/>
  <c r="F242" i="9"/>
  <c r="E242" i="9"/>
  <c r="D242" i="9"/>
  <c r="C242" i="9"/>
  <c r="B48" i="38"/>
  <c r="B110" i="16"/>
  <c r="E48" i="16"/>
  <c r="F48" i="16"/>
  <c r="D48" i="16"/>
  <c r="B48" i="16"/>
  <c r="D242" i="38"/>
  <c r="F242" i="16"/>
  <c r="E242" i="16"/>
  <c r="D242" i="16"/>
  <c r="C242" i="16"/>
  <c r="B111" i="39"/>
  <c r="D48" i="39"/>
  <c r="B111" i="19"/>
  <c r="B110" i="19"/>
  <c r="F242" i="19"/>
  <c r="E242" i="19"/>
  <c r="D242" i="19"/>
  <c r="C242" i="19"/>
  <c r="B48" i="42"/>
  <c r="C48" i="13"/>
  <c r="D48" i="15"/>
  <c r="D48" i="63"/>
  <c r="C48" i="67"/>
  <c r="B48" i="67"/>
  <c r="C48" i="69"/>
  <c r="D48" i="71"/>
  <c r="C48" i="42"/>
  <c r="C48" i="59"/>
  <c r="D48" i="69"/>
  <c r="B112" i="42"/>
  <c r="B112" i="39"/>
  <c r="B110" i="39"/>
  <c r="B112" i="13"/>
  <c r="B111" i="13"/>
  <c r="B112" i="15"/>
  <c r="B110" i="15"/>
  <c r="B112" i="52"/>
  <c r="B110" i="52"/>
  <c r="B112" i="59"/>
  <c r="B111" i="59"/>
  <c r="B112" i="61"/>
  <c r="B112" i="63"/>
  <c r="B110" i="63"/>
  <c r="B110" i="65"/>
  <c r="B112" i="67"/>
  <c r="B111" i="67"/>
  <c r="B110" i="67"/>
  <c r="B110" i="69"/>
  <c r="B110" i="71"/>
  <c r="B112" i="38"/>
  <c r="C48" i="38"/>
  <c r="C48" i="51"/>
  <c r="B48" i="51"/>
  <c r="C48" i="52"/>
  <c r="B48" i="61"/>
  <c r="C48" i="63"/>
  <c r="B48" i="63"/>
  <c r="C48" i="65"/>
  <c r="B48" i="69"/>
  <c r="C48" i="71"/>
  <c r="B48" i="71"/>
  <c r="C48" i="73"/>
  <c r="D48" i="73"/>
  <c r="B112" i="19"/>
  <c r="B110" i="8"/>
  <c r="B112" i="58"/>
  <c r="B112" i="68"/>
  <c r="B111" i="68"/>
  <c r="B112" i="70"/>
  <c r="B111" i="70"/>
  <c r="B111" i="72"/>
  <c r="B110" i="72"/>
  <c r="B110" i="9"/>
  <c r="F48" i="19"/>
  <c r="B48" i="19"/>
  <c r="D48" i="19"/>
  <c r="C48" i="19"/>
  <c r="B112" i="20"/>
  <c r="B110" i="20"/>
  <c r="F242" i="20"/>
  <c r="E242" i="20"/>
  <c r="D242" i="20"/>
  <c r="C242" i="20"/>
  <c r="B111" i="43"/>
  <c r="D48" i="43"/>
  <c r="F48" i="21"/>
  <c r="E48" i="21"/>
  <c r="F242" i="21"/>
  <c r="E242" i="21"/>
  <c r="D242" i="21"/>
  <c r="C242" i="21"/>
  <c r="B48" i="44"/>
  <c r="B48" i="43" l="1"/>
  <c r="B111" i="63"/>
  <c r="D48" i="64"/>
  <c r="C48" i="43"/>
  <c r="C48" i="16"/>
  <c r="D242" i="15"/>
  <c r="D48" i="34"/>
  <c r="B111" i="61"/>
  <c r="B111" i="38"/>
  <c r="B242" i="63"/>
  <c r="D48" i="62"/>
  <c r="D242" i="65"/>
  <c r="B110" i="42"/>
  <c r="B48" i="15"/>
  <c r="B111" i="52"/>
  <c r="C48" i="35"/>
  <c r="D48" i="51"/>
  <c r="B110" i="51"/>
  <c r="B242" i="52"/>
  <c r="C48" i="58"/>
  <c r="D48" i="8"/>
  <c r="C48" i="8"/>
  <c r="B242" i="59"/>
  <c r="C48" i="60"/>
  <c r="D242" i="63"/>
  <c r="D48" i="20"/>
  <c r="B242" i="61"/>
  <c r="F48" i="60"/>
  <c r="B48" i="66"/>
  <c r="F48" i="66"/>
  <c r="D242" i="59"/>
  <c r="C242" i="61"/>
  <c r="B242" i="42"/>
  <c r="B242" i="38"/>
  <c r="B242" i="51"/>
  <c r="B110" i="59"/>
  <c r="D242" i="61"/>
  <c r="B242" i="65"/>
  <c r="B242" i="67"/>
  <c r="C242" i="42"/>
  <c r="C242" i="39"/>
  <c r="C242" i="38"/>
  <c r="D242" i="13"/>
  <c r="C242" i="15"/>
  <c r="C242" i="51"/>
  <c r="C242" i="65"/>
  <c r="B112" i="65"/>
  <c r="C242" i="67"/>
  <c r="D242" i="42"/>
  <c r="B111" i="20"/>
  <c r="D242" i="39"/>
  <c r="B242" i="39"/>
  <c r="C242" i="13"/>
  <c r="B111" i="15"/>
  <c r="C242" i="59"/>
  <c r="B112" i="16"/>
  <c r="B111" i="8"/>
  <c r="B110" i="35"/>
  <c r="B110" i="58"/>
  <c r="B242" i="43"/>
  <c r="B112" i="71"/>
  <c r="B110" i="44"/>
  <c r="B112" i="44"/>
  <c r="B110" i="73"/>
  <c r="B111" i="71"/>
  <c r="D242" i="43"/>
  <c r="C242" i="43"/>
  <c r="B110" i="43"/>
  <c r="B112" i="43"/>
  <c r="B112" i="69"/>
  <c r="B110" i="21"/>
  <c r="E48" i="20"/>
  <c r="E48" i="19"/>
  <c r="B110" i="66"/>
  <c r="B111" i="66"/>
  <c r="B111" i="60"/>
  <c r="B112" i="35"/>
  <c r="B48" i="73"/>
  <c r="B48" i="65"/>
  <c r="B48" i="52"/>
  <c r="D48" i="13"/>
  <c r="B48" i="39"/>
  <c r="B111" i="69"/>
  <c r="B48" i="21"/>
  <c r="B48" i="20"/>
  <c r="F48" i="20"/>
  <c r="B112" i="72"/>
  <c r="B110" i="70"/>
  <c r="B111" i="58"/>
  <c r="B111" i="35"/>
  <c r="B112" i="8"/>
  <c r="B111" i="16"/>
  <c r="D48" i="42"/>
  <c r="D48" i="67"/>
  <c r="D48" i="59"/>
  <c r="C48" i="15"/>
  <c r="D48" i="38"/>
  <c r="C48" i="39"/>
  <c r="B111" i="73"/>
  <c r="B111" i="51"/>
  <c r="D48" i="44"/>
  <c r="C48" i="44"/>
  <c r="B111" i="44"/>
  <c r="D48" i="21"/>
  <c r="C48" i="21"/>
  <c r="B111" i="21"/>
  <c r="B112" i="21"/>
  <c r="C48" i="20"/>
  <c r="B110" i="68"/>
  <c r="B110" i="64"/>
  <c r="B111" i="64"/>
  <c r="B110" i="62"/>
  <c r="B111" i="62"/>
  <c r="B110" i="60"/>
  <c r="C48" i="61"/>
  <c r="D48" i="52"/>
  <c r="B48" i="13"/>
  <c r="B110" i="38"/>
  <c r="B112" i="73"/>
  <c r="B111" i="65"/>
  <c r="B110" i="61"/>
  <c r="B112" i="51"/>
  <c r="B111" i="42"/>
  <c r="F242" i="22"/>
  <c r="E242" i="22"/>
  <c r="D242" i="22"/>
  <c r="C242" i="22"/>
  <c r="C48" i="45"/>
  <c r="B112" i="23"/>
  <c r="B110" i="23"/>
  <c r="C48" i="23"/>
  <c r="F242" i="23"/>
  <c r="E242" i="23"/>
  <c r="D242" i="23"/>
  <c r="C242" i="23"/>
  <c r="B111" i="46"/>
  <c r="D48" i="46"/>
  <c r="C48" i="46"/>
  <c r="B48" i="46"/>
  <c r="D48" i="24"/>
  <c r="F242" i="24"/>
  <c r="E242" i="24"/>
  <c r="D242" i="24"/>
  <c r="C242" i="24"/>
  <c r="B48" i="47"/>
  <c r="C48" i="47"/>
  <c r="B112" i="25"/>
  <c r="E48" i="25"/>
  <c r="D48" i="25"/>
  <c r="F242" i="25"/>
  <c r="E242" i="25"/>
  <c r="D242" i="25"/>
  <c r="C242" i="25"/>
  <c r="B48" i="48"/>
  <c r="C48" i="48"/>
  <c r="D48" i="26"/>
  <c r="C48" i="26"/>
  <c r="B110" i="26"/>
  <c r="F242" i="26"/>
  <c r="E242" i="26"/>
  <c r="D242" i="26"/>
  <c r="B112" i="49"/>
  <c r="E48" i="26" l="1"/>
  <c r="D48" i="48"/>
  <c r="C48" i="25"/>
  <c r="E48" i="24"/>
  <c r="D242" i="45"/>
  <c r="C242" i="26"/>
  <c r="D48" i="47"/>
  <c r="C48" i="24"/>
  <c r="D48" i="45"/>
  <c r="B110" i="46"/>
  <c r="D48" i="22"/>
  <c r="C48" i="22"/>
  <c r="B48" i="25"/>
  <c r="F48" i="25"/>
  <c r="B110" i="47"/>
  <c r="B112" i="47"/>
  <c r="F48" i="24"/>
  <c r="B242" i="45"/>
  <c r="B48" i="23"/>
  <c r="F48" i="23"/>
  <c r="B112" i="46"/>
  <c r="F48" i="26"/>
  <c r="D48" i="23"/>
  <c r="E48" i="22"/>
  <c r="B110" i="45"/>
  <c r="B112" i="45"/>
  <c r="B111" i="49"/>
  <c r="C242" i="48"/>
  <c r="B110" i="49"/>
  <c r="B110" i="48"/>
  <c r="D242" i="47"/>
  <c r="B242" i="46"/>
  <c r="B111" i="23"/>
  <c r="B110" i="25"/>
  <c r="B111" i="25"/>
  <c r="B111" i="26"/>
  <c r="B112" i="26"/>
  <c r="B110" i="24"/>
  <c r="B111" i="24"/>
  <c r="B112" i="24"/>
  <c r="B111" i="48"/>
  <c r="D242" i="48"/>
  <c r="B242" i="48"/>
  <c r="B242" i="47"/>
  <c r="C242" i="46"/>
  <c r="C242" i="45"/>
  <c r="C242" i="44"/>
  <c r="C242" i="47"/>
  <c r="D242" i="46"/>
  <c r="B111" i="45"/>
  <c r="B48" i="45"/>
  <c r="D242" i="44"/>
  <c r="B112" i="48"/>
  <c r="F48" i="22"/>
  <c r="B48" i="26"/>
  <c r="B111" i="47"/>
  <c r="B48" i="24"/>
  <c r="E48" i="23"/>
  <c r="B242" i="44"/>
  <c r="B48" i="22"/>
  <c r="F242" i="27" l="1"/>
  <c r="E242" i="27"/>
  <c r="C242" i="27"/>
  <c r="D49" i="50"/>
  <c r="F242" i="28"/>
  <c r="E242" i="28"/>
  <c r="C242" i="28"/>
  <c r="B48" i="53"/>
  <c r="D47" i="53"/>
  <c r="F242" i="29"/>
  <c r="D242" i="29"/>
  <c r="C242" i="29"/>
  <c r="C242" i="50" l="1"/>
  <c r="D242" i="49"/>
  <c r="B111" i="53"/>
  <c r="D47" i="50"/>
  <c r="D242" i="50"/>
  <c r="B110" i="50"/>
  <c r="D242" i="28"/>
  <c r="B242" i="53"/>
  <c r="C48" i="50"/>
  <c r="D50" i="50"/>
  <c r="D48" i="50" s="1"/>
  <c r="E242" i="29"/>
  <c r="C48" i="53"/>
  <c r="B242" i="50"/>
  <c r="D242" i="53"/>
  <c r="C242" i="53"/>
  <c r="B110" i="53"/>
  <c r="B112" i="53"/>
  <c r="B112" i="50"/>
  <c r="B242" i="49"/>
  <c r="D242" i="27"/>
  <c r="B111" i="50"/>
  <c r="C242" i="49"/>
  <c r="B48" i="50"/>
  <c r="D49" i="53"/>
  <c r="D50" i="53"/>
  <c r="D48" i="53" l="1"/>
  <c r="B110" i="54" l="1"/>
  <c r="D242" i="30"/>
  <c r="C242" i="30"/>
  <c r="D242" i="31"/>
  <c r="D242" i="32"/>
  <c r="C242" i="32"/>
  <c r="C48" i="54" l="1"/>
  <c r="B111" i="54"/>
  <c r="B112" i="54"/>
  <c r="B242" i="56"/>
  <c r="C242" i="55"/>
  <c r="B111" i="55"/>
  <c r="D242" i="56"/>
  <c r="B242" i="57"/>
  <c r="C242" i="56"/>
  <c r="D242" i="55"/>
  <c r="B110" i="55"/>
  <c r="B112" i="55"/>
  <c r="C242" i="54"/>
  <c r="C242" i="57"/>
  <c r="D242" i="54"/>
  <c r="C48" i="56"/>
  <c r="C48" i="55"/>
  <c r="E242" i="32"/>
  <c r="F242" i="31"/>
  <c r="F242" i="32"/>
  <c r="C242" i="31"/>
  <c r="E242" i="30"/>
  <c r="F242" i="30"/>
  <c r="B242" i="54"/>
  <c r="E242" i="31"/>
  <c r="B242" i="55"/>
  <c r="D47" i="54" l="1"/>
  <c r="D50" i="55"/>
  <c r="D50" i="56"/>
  <c r="D47" i="56" l="1"/>
  <c r="D50" i="54"/>
  <c r="D47" i="55"/>
  <c r="B48" i="55" l="1"/>
  <c r="D49" i="55"/>
  <c r="D48" i="55" s="1"/>
  <c r="D49" i="56"/>
  <c r="D48" i="56" s="1"/>
  <c r="B48" i="56"/>
  <c r="D49" i="54"/>
  <c r="D48" i="54" s="1"/>
  <c r="B48" i="54"/>
  <c r="G114" i="69" l="1"/>
  <c r="G114" i="71" l="1"/>
  <c r="I114" i="66"/>
  <c r="I114" i="68"/>
  <c r="C242" i="33" l="1"/>
  <c r="B242" i="70" l="1"/>
  <c r="B242" i="28" l="1"/>
  <c r="B242" i="27"/>
  <c r="B242" i="22"/>
  <c r="B242" i="16"/>
  <c r="B242" i="29"/>
  <c r="B242" i="26"/>
  <c r="B242" i="34"/>
  <c r="B242" i="25"/>
  <c r="B242" i="9"/>
  <c r="B242" i="66"/>
  <c r="B242" i="62" l="1"/>
  <c r="B242" i="21"/>
  <c r="B242" i="64"/>
  <c r="B242" i="68"/>
  <c r="B242" i="19"/>
  <c r="B242" i="35"/>
  <c r="B242" i="58"/>
  <c r="B242" i="60"/>
  <c r="B242" i="8"/>
  <c r="B242" i="23"/>
  <c r="B242" i="30"/>
  <c r="B242" i="20"/>
  <c r="B242" i="24"/>
  <c r="B242" i="33"/>
  <c r="B242" i="31"/>
  <c r="B242" i="32"/>
  <c r="B242" i="72" l="1"/>
  <c r="I233" i="73" l="1"/>
  <c r="D233" i="73"/>
  <c r="C233" i="73"/>
  <c r="B233" i="73"/>
  <c r="H217" i="73"/>
  <c r="I217" i="73"/>
  <c r="G217" i="73"/>
  <c r="H211" i="73"/>
  <c r="G211" i="73"/>
  <c r="I202" i="73"/>
  <c r="D202" i="73"/>
  <c r="C202" i="73"/>
  <c r="B202" i="73"/>
  <c r="D188" i="73"/>
  <c r="C188" i="73"/>
  <c r="I177" i="73"/>
  <c r="D177" i="73"/>
  <c r="C177" i="73"/>
  <c r="B177" i="73"/>
  <c r="B166" i="73"/>
  <c r="B188" i="73" s="1"/>
  <c r="I154" i="73"/>
  <c r="D154" i="73"/>
  <c r="C154" i="73"/>
  <c r="B154" i="73"/>
  <c r="D139" i="73"/>
  <c r="D164" i="73" s="1"/>
  <c r="C139" i="73"/>
  <c r="C164" i="73" s="1"/>
  <c r="B139" i="73"/>
  <c r="B164" i="73" s="1"/>
  <c r="I130" i="73"/>
  <c r="D130" i="73"/>
  <c r="C130" i="73"/>
  <c r="B130" i="73"/>
  <c r="H113" i="73"/>
  <c r="D113" i="73"/>
  <c r="C113" i="73"/>
  <c r="B113" i="73"/>
  <c r="I105" i="73"/>
  <c r="H105" i="73"/>
  <c r="H102" i="73"/>
  <c r="G102" i="73"/>
  <c r="D102" i="73"/>
  <c r="C102" i="73"/>
  <c r="B102" i="73"/>
  <c r="I102" i="73"/>
  <c r="I93" i="73"/>
  <c r="D93" i="73"/>
  <c r="C93" i="73"/>
  <c r="B93" i="73"/>
  <c r="I79" i="73"/>
  <c r="H79" i="73"/>
  <c r="G79" i="73"/>
  <c r="D79" i="73"/>
  <c r="C79" i="73"/>
  <c r="B79" i="73"/>
  <c r="I76" i="73"/>
  <c r="H76" i="73"/>
  <c r="G76" i="73"/>
  <c r="H71" i="73"/>
  <c r="H70" i="73" s="1"/>
  <c r="G71" i="73"/>
  <c r="G70" i="73" s="1"/>
  <c r="I71" i="73"/>
  <c r="I62" i="73"/>
  <c r="D62" i="73"/>
  <c r="C62" i="73"/>
  <c r="B62" i="73"/>
  <c r="I16" i="73"/>
  <c r="H16" i="73"/>
  <c r="I38" i="73"/>
  <c r="D38" i="73"/>
  <c r="C38" i="73"/>
  <c r="B38" i="73"/>
  <c r="H10" i="73"/>
  <c r="H202" i="73" s="1"/>
  <c r="G10" i="73"/>
  <c r="G202" i="73" s="1"/>
  <c r="G62" i="73" l="1"/>
  <c r="G233" i="73"/>
  <c r="H62" i="73"/>
  <c r="H233" i="73"/>
  <c r="H93" i="73"/>
  <c r="G113" i="73"/>
  <c r="G105" i="73"/>
  <c r="I70" i="73"/>
  <c r="I211" i="73"/>
  <c r="G16" i="73"/>
  <c r="G19" i="73" s="1"/>
  <c r="D23" i="73"/>
  <c r="D27" i="73" s="1"/>
  <c r="I44" i="73" s="1"/>
  <c r="D54" i="73" s="1"/>
  <c r="I68" i="73" s="1"/>
  <c r="I19" i="73"/>
  <c r="D163" i="73"/>
  <c r="D165" i="73" s="1"/>
  <c r="D187" i="73" s="1"/>
  <c r="D186" i="73" s="1"/>
  <c r="H19" i="73"/>
  <c r="C163" i="73"/>
  <c r="C165" i="73" s="1"/>
  <c r="C187" i="73" s="1"/>
  <c r="C186" i="73" s="1"/>
  <c r="C23" i="73"/>
  <c r="C27" i="73" s="1"/>
  <c r="H44" i="73" s="1"/>
  <c r="C54" i="73" s="1"/>
  <c r="H68" i="73" s="1"/>
  <c r="G93" i="73"/>
  <c r="G177" i="73"/>
  <c r="H177" i="73"/>
  <c r="G154" i="73"/>
  <c r="H154" i="73"/>
  <c r="H38" i="73"/>
  <c r="G38" i="73"/>
  <c r="I113" i="73"/>
  <c r="G130" i="73"/>
  <c r="H130" i="73"/>
  <c r="D85" i="73" l="1"/>
  <c r="I100" i="73" s="1"/>
  <c r="D122" i="73" s="1"/>
  <c r="B23" i="73"/>
  <c r="B27" i="73" s="1"/>
  <c r="G44" i="73" s="1"/>
  <c r="B54" i="73" s="1"/>
  <c r="B163" i="73"/>
  <c r="B165" i="73" s="1"/>
  <c r="B187" i="73" s="1"/>
  <c r="B186" i="73" s="1"/>
  <c r="G68" i="73"/>
  <c r="B85" i="73" s="1"/>
  <c r="G100" i="73" s="1"/>
  <c r="B122" i="73" s="1"/>
  <c r="C85" i="73"/>
  <c r="H100" i="73" s="1"/>
  <c r="C122" i="73" s="1"/>
  <c r="I161" i="73" l="1"/>
  <c r="D169" i="73" s="1"/>
  <c r="I137" i="73"/>
  <c r="D144" i="73" s="1"/>
  <c r="I184" i="73" s="1"/>
  <c r="D191" i="73" s="1"/>
  <c r="I209" i="73" s="1"/>
  <c r="D225" i="73" s="1"/>
  <c r="I240" i="73" s="1"/>
  <c r="H137" i="73"/>
  <c r="C144" i="73" s="1"/>
  <c r="H184" i="73" s="1"/>
  <c r="C191" i="73" s="1"/>
  <c r="H209" i="73" s="1"/>
  <c r="C225" i="73" s="1"/>
  <c r="H240" i="73" s="1"/>
  <c r="H161" i="73"/>
  <c r="C169" i="73" s="1"/>
  <c r="G137" i="73"/>
  <c r="B144" i="73" s="1"/>
  <c r="G184" i="73" s="1"/>
  <c r="B191" i="73" s="1"/>
  <c r="G209" i="73" s="1"/>
  <c r="B225" i="73" s="1"/>
  <c r="G240" i="73" s="1"/>
  <c r="G161" i="73"/>
  <c r="B169" i="73" s="1"/>
  <c r="D249" i="73" l="1"/>
  <c r="C249" i="73"/>
  <c r="B249" i="73"/>
  <c r="F233" i="72"/>
  <c r="E233" i="72"/>
  <c r="D233" i="72"/>
  <c r="C233" i="72"/>
  <c r="B233" i="72"/>
  <c r="M217" i="72"/>
  <c r="L217" i="72"/>
  <c r="J217" i="72"/>
  <c r="K217" i="72"/>
  <c r="F202" i="72"/>
  <c r="E202" i="72"/>
  <c r="D202" i="72"/>
  <c r="C202" i="72"/>
  <c r="B202" i="72"/>
  <c r="F188" i="72"/>
  <c r="E188" i="72"/>
  <c r="D188" i="72"/>
  <c r="C188" i="72"/>
  <c r="F177" i="72"/>
  <c r="E177" i="72"/>
  <c r="D177" i="72"/>
  <c r="C177" i="72"/>
  <c r="B177" i="72"/>
  <c r="B166" i="72"/>
  <c r="B188" i="72" s="1"/>
  <c r="F154" i="72"/>
  <c r="E154" i="72"/>
  <c r="D154" i="72"/>
  <c r="C154" i="72"/>
  <c r="B154" i="72"/>
  <c r="B140" i="72"/>
  <c r="E139" i="72"/>
  <c r="E164" i="72" s="1"/>
  <c r="D139" i="72"/>
  <c r="D164" i="72" s="1"/>
  <c r="C139" i="72"/>
  <c r="C164" i="72" s="1"/>
  <c r="F130" i="72"/>
  <c r="E130" i="72"/>
  <c r="D130" i="72"/>
  <c r="C130" i="72"/>
  <c r="B130" i="72"/>
  <c r="M113" i="72"/>
  <c r="J113" i="72"/>
  <c r="B113" i="72"/>
  <c r="I105" i="72"/>
  <c r="M102" i="72"/>
  <c r="L102" i="72"/>
  <c r="F102" i="72"/>
  <c r="E102" i="72"/>
  <c r="D102" i="72"/>
  <c r="C102" i="72"/>
  <c r="B102" i="72"/>
  <c r="F93" i="72"/>
  <c r="E93" i="72"/>
  <c r="D93" i="72"/>
  <c r="C93" i="72"/>
  <c r="B93" i="72"/>
  <c r="M76" i="72"/>
  <c r="I76" i="72"/>
  <c r="M71" i="72"/>
  <c r="M70" i="72" s="1"/>
  <c r="L71" i="72"/>
  <c r="L70" i="72" s="1"/>
  <c r="K71" i="72"/>
  <c r="K70" i="72" s="1"/>
  <c r="I69" i="72"/>
  <c r="F62" i="72"/>
  <c r="E62" i="72"/>
  <c r="D62" i="72"/>
  <c r="C62" i="72"/>
  <c r="B62" i="72"/>
  <c r="F38" i="72"/>
  <c r="E38" i="72"/>
  <c r="D38" i="72"/>
  <c r="C38" i="72"/>
  <c r="B38" i="72"/>
  <c r="F244" i="72"/>
  <c r="E244" i="72"/>
  <c r="D244" i="72"/>
  <c r="B25" i="72"/>
  <c r="B244" i="72" s="1"/>
  <c r="M10" i="72"/>
  <c r="M62" i="72" s="1"/>
  <c r="L10" i="72"/>
  <c r="L93" i="72" s="1"/>
  <c r="K10" i="72"/>
  <c r="K93" i="72" s="1"/>
  <c r="J10" i="72"/>
  <c r="J62" i="72" s="1"/>
  <c r="I10" i="72"/>
  <c r="I177" i="72" s="1"/>
  <c r="L154" i="72" l="1"/>
  <c r="K38" i="72"/>
  <c r="L130" i="72"/>
  <c r="L38" i="72"/>
  <c r="I38" i="72"/>
  <c r="J130" i="72"/>
  <c r="I154" i="72"/>
  <c r="I130" i="72"/>
  <c r="J38" i="72"/>
  <c r="K130" i="72"/>
  <c r="K154" i="72"/>
  <c r="I217" i="72"/>
  <c r="I71" i="72"/>
  <c r="I70" i="72" s="1"/>
  <c r="C113" i="72"/>
  <c r="D113" i="72"/>
  <c r="K79" i="72"/>
  <c r="I102" i="72"/>
  <c r="J71" i="72"/>
  <c r="J70" i="72" s="1"/>
  <c r="J102" i="72"/>
  <c r="K113" i="72"/>
  <c r="K102" i="72"/>
  <c r="C79" i="72"/>
  <c r="D79" i="72"/>
  <c r="E79" i="72"/>
  <c r="J105" i="72"/>
  <c r="F139" i="72"/>
  <c r="B139" i="72" s="1"/>
  <c r="B164" i="72" s="1"/>
  <c r="L211" i="72"/>
  <c r="F79" i="72"/>
  <c r="I79" i="72"/>
  <c r="E113" i="72"/>
  <c r="J76" i="72"/>
  <c r="K76" i="72"/>
  <c r="F113" i="72"/>
  <c r="L113" i="72"/>
  <c r="I16" i="72"/>
  <c r="B23" i="72" s="1"/>
  <c r="B27" i="72" s="1"/>
  <c r="I44" i="72" s="1"/>
  <c r="B54" i="72" s="1"/>
  <c r="L76" i="72"/>
  <c r="K105" i="72"/>
  <c r="J16" i="72"/>
  <c r="J19" i="72" s="1"/>
  <c r="L105" i="72"/>
  <c r="M211" i="72"/>
  <c r="K16" i="72"/>
  <c r="D23" i="72" s="1"/>
  <c r="D27" i="72" s="1"/>
  <c r="K44" i="72" s="1"/>
  <c r="D54" i="72" s="1"/>
  <c r="K68" i="72" s="1"/>
  <c r="M105" i="72"/>
  <c r="B141" i="72"/>
  <c r="I211" i="72"/>
  <c r="L16" i="72"/>
  <c r="L19" i="72" s="1"/>
  <c r="J211" i="72"/>
  <c r="M16" i="72"/>
  <c r="F163" i="72" s="1"/>
  <c r="K211" i="72"/>
  <c r="I113" i="72"/>
  <c r="C244" i="72"/>
  <c r="J79" i="72"/>
  <c r="L79" i="72"/>
  <c r="M79" i="72"/>
  <c r="B79" i="72"/>
  <c r="M130" i="72"/>
  <c r="J154" i="72"/>
  <c r="M154" i="72"/>
  <c r="K177" i="72"/>
  <c r="L177" i="72"/>
  <c r="I202" i="72"/>
  <c r="M177" i="72"/>
  <c r="J202" i="72"/>
  <c r="I233" i="72"/>
  <c r="K202" i="72"/>
  <c r="J233" i="72"/>
  <c r="M38" i="72"/>
  <c r="L202" i="72"/>
  <c r="K233" i="72"/>
  <c r="M202" i="72"/>
  <c r="L233" i="72"/>
  <c r="M233" i="72"/>
  <c r="I62" i="72"/>
  <c r="K62" i="72"/>
  <c r="J177" i="72"/>
  <c r="L62" i="72"/>
  <c r="I93" i="72"/>
  <c r="J93" i="72"/>
  <c r="M93" i="72"/>
  <c r="F164" i="72" l="1"/>
  <c r="F165" i="72" s="1"/>
  <c r="F187" i="72" s="1"/>
  <c r="F186" i="72" s="1"/>
  <c r="D85" i="72"/>
  <c r="K100" i="72" s="1"/>
  <c r="D122" i="72" s="1"/>
  <c r="K161" i="72" s="1"/>
  <c r="D163" i="72"/>
  <c r="D165" i="72" s="1"/>
  <c r="D187" i="72" s="1"/>
  <c r="D186" i="72" s="1"/>
  <c r="K19" i="72"/>
  <c r="F23" i="72"/>
  <c r="F27" i="72" s="1"/>
  <c r="M44" i="72" s="1"/>
  <c r="F54" i="72" s="1"/>
  <c r="M68" i="72" s="1"/>
  <c r="F85" i="72" s="1"/>
  <c r="M100" i="72" s="1"/>
  <c r="F122" i="72" s="1"/>
  <c r="M161" i="72" s="1"/>
  <c r="F169" i="72" s="1"/>
  <c r="M19" i="72"/>
  <c r="C23" i="72"/>
  <c r="C27" i="72" s="1"/>
  <c r="J44" i="72" s="1"/>
  <c r="C54" i="72" s="1"/>
  <c r="J68" i="72" s="1"/>
  <c r="C85" i="72" s="1"/>
  <c r="J100" i="72" s="1"/>
  <c r="C122" i="72" s="1"/>
  <c r="C163" i="72"/>
  <c r="C165" i="72" s="1"/>
  <c r="C187" i="72" s="1"/>
  <c r="C186" i="72" s="1"/>
  <c r="I19" i="72"/>
  <c r="B163" i="72"/>
  <c r="B165" i="72" s="1"/>
  <c r="B187" i="72" s="1"/>
  <c r="B186" i="72" s="1"/>
  <c r="E163" i="72"/>
  <c r="E165" i="72" s="1"/>
  <c r="E187" i="72" s="1"/>
  <c r="E186" i="72" s="1"/>
  <c r="E23" i="72"/>
  <c r="E27" i="72" s="1"/>
  <c r="L44" i="72" s="1"/>
  <c r="E54" i="72" s="1"/>
  <c r="L68" i="72" s="1"/>
  <c r="E85" i="72" s="1"/>
  <c r="L100" i="72" s="1"/>
  <c r="E122" i="72" s="1"/>
  <c r="L161" i="72" s="1"/>
  <c r="E169" i="72" s="1"/>
  <c r="D169" i="72" l="1"/>
  <c r="K137" i="72"/>
  <c r="D144" i="72" s="1"/>
  <c r="K184" i="72" s="1"/>
  <c r="D191" i="72" s="1"/>
  <c r="K209" i="72" s="1"/>
  <c r="D225" i="72" s="1"/>
  <c r="K240" i="72" s="1"/>
  <c r="M137" i="72"/>
  <c r="F144" i="72" s="1"/>
  <c r="M184" i="72" s="1"/>
  <c r="F191" i="72" s="1"/>
  <c r="M209" i="72" s="1"/>
  <c r="F225" i="72" s="1"/>
  <c r="M240" i="72" s="1"/>
  <c r="L137" i="72"/>
  <c r="E144" i="72" s="1"/>
  <c r="L184" i="72" s="1"/>
  <c r="E191" i="72" s="1"/>
  <c r="L209" i="72" s="1"/>
  <c r="E225" i="72" s="1"/>
  <c r="L240" i="72" s="1"/>
  <c r="I68" i="72"/>
  <c r="B85" i="72" s="1"/>
  <c r="I100" i="72" s="1"/>
  <c r="B122" i="72" s="1"/>
  <c r="I137" i="72" s="1"/>
  <c r="B144" i="72" s="1"/>
  <c r="I184" i="72" s="1"/>
  <c r="B191" i="72" s="1"/>
  <c r="I209" i="72" s="1"/>
  <c r="B225" i="72" s="1"/>
  <c r="I240" i="72" s="1"/>
  <c r="J137" i="72"/>
  <c r="C144" i="72" s="1"/>
  <c r="J184" i="72" s="1"/>
  <c r="C191" i="72" s="1"/>
  <c r="J209" i="72" s="1"/>
  <c r="C225" i="72" s="1"/>
  <c r="J240" i="72" s="1"/>
  <c r="J161" i="72"/>
  <c r="C169" i="72" s="1"/>
  <c r="E249" i="72" l="1"/>
  <c r="F249" i="72"/>
  <c r="D249" i="72"/>
  <c r="C249" i="72"/>
  <c r="B249" i="72"/>
  <c r="I161" i="72"/>
  <c r="B169" i="72" s="1"/>
  <c r="I233" i="71" l="1"/>
  <c r="D233" i="71"/>
  <c r="C233" i="71"/>
  <c r="B233" i="71"/>
  <c r="I217" i="71"/>
  <c r="H217" i="71"/>
  <c r="G217" i="71"/>
  <c r="I211" i="71"/>
  <c r="H211" i="71"/>
  <c r="G211" i="71"/>
  <c r="I202" i="71"/>
  <c r="D202" i="71"/>
  <c r="C202" i="71"/>
  <c r="B202" i="71"/>
  <c r="D188" i="71"/>
  <c r="C188" i="71"/>
  <c r="I177" i="71"/>
  <c r="D177" i="71"/>
  <c r="C177" i="71"/>
  <c r="B177" i="71"/>
  <c r="B166" i="71"/>
  <c r="B188" i="71" s="1"/>
  <c r="I154" i="71"/>
  <c r="D154" i="71"/>
  <c r="C154" i="71"/>
  <c r="B154" i="71"/>
  <c r="D139" i="71"/>
  <c r="D164" i="71" s="1"/>
  <c r="C139" i="71"/>
  <c r="C164" i="71" s="1"/>
  <c r="B139" i="71"/>
  <c r="B164" i="71" s="1"/>
  <c r="I130" i="71"/>
  <c r="D130" i="71"/>
  <c r="C130" i="71"/>
  <c r="B130" i="71"/>
  <c r="I102" i="71"/>
  <c r="H102" i="71"/>
  <c r="G102" i="71"/>
  <c r="D102" i="71"/>
  <c r="C102" i="71"/>
  <c r="B102" i="71"/>
  <c r="I93" i="71"/>
  <c r="D93" i="71"/>
  <c r="C93" i="71"/>
  <c r="B93" i="71"/>
  <c r="I79" i="71"/>
  <c r="H79" i="71"/>
  <c r="G79" i="71"/>
  <c r="D79" i="71"/>
  <c r="C79" i="71"/>
  <c r="B79" i="71"/>
  <c r="H76" i="71"/>
  <c r="I76" i="71"/>
  <c r="G76" i="71"/>
  <c r="G71" i="71"/>
  <c r="G70" i="71" s="1"/>
  <c r="H71" i="71"/>
  <c r="I71" i="71"/>
  <c r="I62" i="71"/>
  <c r="D62" i="71"/>
  <c r="C62" i="71"/>
  <c r="B62" i="71"/>
  <c r="I38" i="71"/>
  <c r="D38" i="71"/>
  <c r="C38" i="71"/>
  <c r="B38" i="71"/>
  <c r="H10" i="71"/>
  <c r="H202" i="71" s="1"/>
  <c r="G10" i="71"/>
  <c r="G202" i="71" s="1"/>
  <c r="G93" i="71" l="1"/>
  <c r="H177" i="71"/>
  <c r="H93" i="71"/>
  <c r="G233" i="71"/>
  <c r="G62" i="71"/>
  <c r="H62" i="71"/>
  <c r="G177" i="71"/>
  <c r="H233" i="71"/>
  <c r="H70" i="71"/>
  <c r="I70" i="71"/>
  <c r="G16" i="71"/>
  <c r="G19" i="71" s="1"/>
  <c r="H16" i="71"/>
  <c r="H19" i="71" s="1"/>
  <c r="I16" i="71"/>
  <c r="I19" i="71" s="1"/>
  <c r="G115" i="71"/>
  <c r="G113" i="71" s="1"/>
  <c r="B113" i="71"/>
  <c r="C113" i="71"/>
  <c r="D113" i="71"/>
  <c r="H113" i="71"/>
  <c r="I113" i="71"/>
  <c r="H105" i="71"/>
  <c r="I105" i="71"/>
  <c r="G105" i="71"/>
  <c r="G154" i="71"/>
  <c r="H154" i="71"/>
  <c r="H38" i="71"/>
  <c r="G38" i="71"/>
  <c r="G130" i="71"/>
  <c r="H130" i="71"/>
  <c r="F233" i="70"/>
  <c r="E233" i="70"/>
  <c r="D233" i="70"/>
  <c r="C233" i="70"/>
  <c r="B233" i="70"/>
  <c r="M217" i="70"/>
  <c r="L217" i="70"/>
  <c r="K217" i="70"/>
  <c r="J217" i="70"/>
  <c r="I217" i="70"/>
  <c r="F202" i="70"/>
  <c r="E202" i="70"/>
  <c r="D202" i="70"/>
  <c r="C202" i="70"/>
  <c r="B202" i="70"/>
  <c r="F188" i="70"/>
  <c r="E188" i="70"/>
  <c r="D188" i="70"/>
  <c r="C188" i="70"/>
  <c r="B188" i="70"/>
  <c r="F177" i="70"/>
  <c r="E177" i="70"/>
  <c r="D177" i="70"/>
  <c r="C177" i="70"/>
  <c r="B177" i="70"/>
  <c r="B166" i="70"/>
  <c r="F154" i="70"/>
  <c r="E154" i="70"/>
  <c r="D154" i="70"/>
  <c r="C154" i="70"/>
  <c r="B154" i="70"/>
  <c r="B141" i="70"/>
  <c r="B140" i="70"/>
  <c r="F139" i="70"/>
  <c r="F164" i="70" s="1"/>
  <c r="E139" i="70"/>
  <c r="E164" i="70" s="1"/>
  <c r="D139" i="70"/>
  <c r="D164" i="70" s="1"/>
  <c r="C139" i="70"/>
  <c r="C164" i="70" s="1"/>
  <c r="F130" i="70"/>
  <c r="E130" i="70"/>
  <c r="D130" i="70"/>
  <c r="C130" i="70"/>
  <c r="B130" i="70"/>
  <c r="K113" i="70"/>
  <c r="J113" i="70"/>
  <c r="F113" i="70"/>
  <c r="B113" i="70"/>
  <c r="M113" i="70"/>
  <c r="L113" i="70"/>
  <c r="M105" i="70"/>
  <c r="L105" i="70"/>
  <c r="J105" i="70"/>
  <c r="L102" i="70"/>
  <c r="K102" i="70"/>
  <c r="J102" i="70"/>
  <c r="I102" i="70"/>
  <c r="F102" i="70"/>
  <c r="E102" i="70"/>
  <c r="D102" i="70"/>
  <c r="C102" i="70"/>
  <c r="B102" i="70"/>
  <c r="M102" i="70"/>
  <c r="F93" i="70"/>
  <c r="E93" i="70"/>
  <c r="D93" i="70"/>
  <c r="C93" i="70"/>
  <c r="B93" i="70"/>
  <c r="F79" i="70"/>
  <c r="E79" i="70"/>
  <c r="D79" i="70"/>
  <c r="C79" i="70"/>
  <c r="B79" i="70"/>
  <c r="M76" i="70"/>
  <c r="L76" i="70"/>
  <c r="K76" i="70"/>
  <c r="I76" i="70"/>
  <c r="L71" i="70"/>
  <c r="L70" i="70" s="1"/>
  <c r="K71" i="70"/>
  <c r="K70" i="70" s="1"/>
  <c r="J71" i="70"/>
  <c r="J70" i="70" s="1"/>
  <c r="I71" i="70"/>
  <c r="I70" i="70" s="1"/>
  <c r="M71" i="70"/>
  <c r="M70" i="70" s="1"/>
  <c r="I69" i="70"/>
  <c r="F62" i="70"/>
  <c r="E62" i="70"/>
  <c r="D62" i="70"/>
  <c r="C62" i="70"/>
  <c r="B62" i="70"/>
  <c r="F38" i="70"/>
  <c r="E38" i="70"/>
  <c r="D38" i="70"/>
  <c r="C38" i="70"/>
  <c r="B38" i="70"/>
  <c r="F244" i="70"/>
  <c r="E244" i="70"/>
  <c r="D244" i="70"/>
  <c r="C244" i="70"/>
  <c r="B25" i="70"/>
  <c r="B244" i="70" s="1"/>
  <c r="M10" i="70"/>
  <c r="M62" i="70" s="1"/>
  <c r="L10" i="70"/>
  <c r="L93" i="70" s="1"/>
  <c r="K10" i="70"/>
  <c r="K93" i="70" s="1"/>
  <c r="J10" i="70"/>
  <c r="J38" i="70" s="1"/>
  <c r="I10" i="70"/>
  <c r="I38" i="70" s="1"/>
  <c r="M38" i="70" l="1"/>
  <c r="B163" i="71"/>
  <c r="B165" i="71" s="1"/>
  <c r="B187" i="71" s="1"/>
  <c r="B186" i="71" s="1"/>
  <c r="K130" i="70"/>
  <c r="B23" i="71"/>
  <c r="B27" i="71" s="1"/>
  <c r="G44" i="71" s="1"/>
  <c r="B54" i="71" s="1"/>
  <c r="L130" i="70"/>
  <c r="L154" i="70"/>
  <c r="K38" i="70"/>
  <c r="M154" i="70"/>
  <c r="L38" i="70"/>
  <c r="I130" i="70"/>
  <c r="D23" i="71"/>
  <c r="D27" i="71" s="1"/>
  <c r="I44" i="71" s="1"/>
  <c r="D54" i="71" s="1"/>
  <c r="I68" i="71" s="1"/>
  <c r="D85" i="71" s="1"/>
  <c r="I100" i="71" s="1"/>
  <c r="D122" i="71" s="1"/>
  <c r="I161" i="71" s="1"/>
  <c r="D163" i="71"/>
  <c r="D165" i="71" s="1"/>
  <c r="D187" i="71" s="1"/>
  <c r="D186" i="71" s="1"/>
  <c r="C163" i="71"/>
  <c r="C165" i="71" s="1"/>
  <c r="C187" i="71" s="1"/>
  <c r="C186" i="71" s="1"/>
  <c r="C23" i="71"/>
  <c r="C27" i="71" s="1"/>
  <c r="H44" i="71" s="1"/>
  <c r="C54" i="71" s="1"/>
  <c r="H68" i="71" s="1"/>
  <c r="B139" i="70"/>
  <c r="B164" i="70" s="1"/>
  <c r="M79" i="70"/>
  <c r="C113" i="70"/>
  <c r="I79" i="70"/>
  <c r="D113" i="70"/>
  <c r="J79" i="70"/>
  <c r="E113" i="70"/>
  <c r="K79" i="70"/>
  <c r="L79" i="70"/>
  <c r="I16" i="70"/>
  <c r="I19" i="70" s="1"/>
  <c r="J16" i="70"/>
  <c r="C23" i="70" s="1"/>
  <c r="C27" i="70" s="1"/>
  <c r="J44" i="70" s="1"/>
  <c r="C54" i="70" s="1"/>
  <c r="J68" i="70" s="1"/>
  <c r="I105" i="70"/>
  <c r="K16" i="70"/>
  <c r="D23" i="70" s="1"/>
  <c r="D27" i="70" s="1"/>
  <c r="K44" i="70" s="1"/>
  <c r="D54" i="70" s="1"/>
  <c r="K68" i="70" s="1"/>
  <c r="J76" i="70"/>
  <c r="L16" i="70"/>
  <c r="L19" i="70" s="1"/>
  <c r="K105" i="70"/>
  <c r="M211" i="70"/>
  <c r="M16" i="70"/>
  <c r="M19" i="70" s="1"/>
  <c r="I211" i="70"/>
  <c r="J211" i="70"/>
  <c r="K211" i="70"/>
  <c r="L211" i="70"/>
  <c r="I113" i="70"/>
  <c r="J130" i="70"/>
  <c r="I154" i="70"/>
  <c r="M130" i="70"/>
  <c r="J154" i="70"/>
  <c r="K154" i="70"/>
  <c r="K177" i="70"/>
  <c r="L177" i="70"/>
  <c r="I202" i="70"/>
  <c r="M177" i="70"/>
  <c r="J202" i="70"/>
  <c r="I233" i="70"/>
  <c r="K202" i="70"/>
  <c r="J233" i="70"/>
  <c r="I177" i="70"/>
  <c r="L202" i="70"/>
  <c r="K233" i="70"/>
  <c r="M202" i="70"/>
  <c r="L233" i="70"/>
  <c r="M233" i="70"/>
  <c r="K62" i="70"/>
  <c r="L62" i="70"/>
  <c r="I93" i="70"/>
  <c r="J177" i="70"/>
  <c r="I62" i="70"/>
  <c r="J93" i="70"/>
  <c r="M93" i="70"/>
  <c r="J62" i="70"/>
  <c r="D169" i="71" l="1"/>
  <c r="G68" i="71"/>
  <c r="B85" i="71" s="1"/>
  <c r="G100" i="71" s="1"/>
  <c r="B122" i="71" s="1"/>
  <c r="G161" i="71" s="1"/>
  <c r="B169" i="71" s="1"/>
  <c r="C85" i="71"/>
  <c r="H100" i="71" s="1"/>
  <c r="C122" i="71" s="1"/>
  <c r="H137" i="71" s="1"/>
  <c r="C144" i="71" s="1"/>
  <c r="H184" i="71" s="1"/>
  <c r="C191" i="71" s="1"/>
  <c r="H209" i="71" s="1"/>
  <c r="C225" i="71" s="1"/>
  <c r="H240" i="71" s="1"/>
  <c r="J19" i="70"/>
  <c r="D85" i="70"/>
  <c r="K100" i="70" s="1"/>
  <c r="D122" i="70" s="1"/>
  <c r="K137" i="70" s="1"/>
  <c r="D144" i="70" s="1"/>
  <c r="K184" i="70" s="1"/>
  <c r="I137" i="71"/>
  <c r="D144" i="71" s="1"/>
  <c r="I184" i="71" s="1"/>
  <c r="D191" i="71" s="1"/>
  <c r="I209" i="71" s="1"/>
  <c r="D225" i="71" s="1"/>
  <c r="I240" i="71" s="1"/>
  <c r="C163" i="70"/>
  <c r="C165" i="70" s="1"/>
  <c r="C187" i="70" s="1"/>
  <c r="C186" i="70" s="1"/>
  <c r="K19" i="70"/>
  <c r="B23" i="70"/>
  <c r="B27" i="70" s="1"/>
  <c r="I44" i="70" s="1"/>
  <c r="B54" i="70" s="1"/>
  <c r="B163" i="70"/>
  <c r="B165" i="70" s="1"/>
  <c r="B187" i="70" s="1"/>
  <c r="B186" i="70" s="1"/>
  <c r="F23" i="70"/>
  <c r="F27" i="70" s="1"/>
  <c r="M44" i="70" s="1"/>
  <c r="F54" i="70" s="1"/>
  <c r="M68" i="70" s="1"/>
  <c r="F85" i="70" s="1"/>
  <c r="M100" i="70" s="1"/>
  <c r="F122" i="70" s="1"/>
  <c r="M161" i="70" s="1"/>
  <c r="F163" i="70"/>
  <c r="F165" i="70" s="1"/>
  <c r="F187" i="70" s="1"/>
  <c r="F186" i="70" s="1"/>
  <c r="E23" i="70"/>
  <c r="E27" i="70" s="1"/>
  <c r="L44" i="70" s="1"/>
  <c r="E54" i="70" s="1"/>
  <c r="L68" i="70" s="1"/>
  <c r="E85" i="70" s="1"/>
  <c r="L100" i="70" s="1"/>
  <c r="E122" i="70" s="1"/>
  <c r="L137" i="70" s="1"/>
  <c r="E144" i="70" s="1"/>
  <c r="L184" i="70" s="1"/>
  <c r="E163" i="70"/>
  <c r="E165" i="70" s="1"/>
  <c r="E187" i="70" s="1"/>
  <c r="E186" i="70" s="1"/>
  <c r="D163" i="70"/>
  <c r="D165" i="70" s="1"/>
  <c r="D187" i="70" s="1"/>
  <c r="D186" i="70" s="1"/>
  <c r="C85" i="70"/>
  <c r="J100" i="70" s="1"/>
  <c r="C122" i="70" s="1"/>
  <c r="C249" i="71" l="1"/>
  <c r="D249" i="71"/>
  <c r="G137" i="71"/>
  <c r="B144" i="71" s="1"/>
  <c r="G184" i="71" s="1"/>
  <c r="B191" i="71" s="1"/>
  <c r="G209" i="71" s="1"/>
  <c r="B225" i="71" s="1"/>
  <c r="G240" i="71" s="1"/>
  <c r="H161" i="71"/>
  <c r="C169" i="71" s="1"/>
  <c r="F169" i="70"/>
  <c r="E191" i="70"/>
  <c r="L209" i="70" s="1"/>
  <c r="E225" i="70" s="1"/>
  <c r="L240" i="70" s="1"/>
  <c r="K161" i="70"/>
  <c r="D169" i="70" s="1"/>
  <c r="D191" i="70"/>
  <c r="K209" i="70" s="1"/>
  <c r="D225" i="70" s="1"/>
  <c r="K240" i="70" s="1"/>
  <c r="I68" i="70"/>
  <c r="B85" i="70" s="1"/>
  <c r="I100" i="70" s="1"/>
  <c r="B122" i="70" s="1"/>
  <c r="I161" i="70" s="1"/>
  <c r="B169" i="70" s="1"/>
  <c r="M137" i="70"/>
  <c r="F144" i="70" s="1"/>
  <c r="M184" i="70" s="1"/>
  <c r="F191" i="70" s="1"/>
  <c r="M209" i="70" s="1"/>
  <c r="F225" i="70" s="1"/>
  <c r="M240" i="70" s="1"/>
  <c r="L161" i="70"/>
  <c r="E169" i="70" s="1"/>
  <c r="J137" i="70"/>
  <c r="C144" i="70" s="1"/>
  <c r="J184" i="70" s="1"/>
  <c r="C191" i="70" s="1"/>
  <c r="J209" i="70" s="1"/>
  <c r="C225" i="70" s="1"/>
  <c r="J240" i="70" s="1"/>
  <c r="J161" i="70"/>
  <c r="C169" i="70" s="1"/>
  <c r="B249" i="71" l="1"/>
  <c r="E249" i="70"/>
  <c r="F249" i="70"/>
  <c r="C249" i="70"/>
  <c r="D249" i="70"/>
  <c r="I137" i="70"/>
  <c r="B144" i="70" s="1"/>
  <c r="I184" i="70" s="1"/>
  <c r="B191" i="70" s="1"/>
  <c r="I209" i="70" s="1"/>
  <c r="B225" i="70" s="1"/>
  <c r="I240" i="70" s="1"/>
  <c r="B249" i="70" l="1"/>
  <c r="I233" i="69"/>
  <c r="D233" i="69"/>
  <c r="C233" i="69"/>
  <c r="B233" i="69"/>
  <c r="I217" i="69"/>
  <c r="H217" i="69"/>
  <c r="I211" i="69"/>
  <c r="H211" i="69"/>
  <c r="I202" i="69"/>
  <c r="D202" i="69"/>
  <c r="C202" i="69"/>
  <c r="B202" i="69"/>
  <c r="D188" i="69"/>
  <c r="C188" i="69"/>
  <c r="I177" i="69"/>
  <c r="D177" i="69"/>
  <c r="C177" i="69"/>
  <c r="B177" i="69"/>
  <c r="B166" i="69"/>
  <c r="B188" i="69" s="1"/>
  <c r="I154" i="69"/>
  <c r="D154" i="69"/>
  <c r="C154" i="69"/>
  <c r="B154" i="69"/>
  <c r="D139" i="69"/>
  <c r="D164" i="69" s="1"/>
  <c r="C139" i="69"/>
  <c r="C164" i="69" s="1"/>
  <c r="I130" i="69"/>
  <c r="D130" i="69"/>
  <c r="C130" i="69"/>
  <c r="B130" i="69"/>
  <c r="I113" i="69"/>
  <c r="G115" i="69"/>
  <c r="I105" i="69"/>
  <c r="H105" i="69"/>
  <c r="I102" i="69"/>
  <c r="D102" i="69"/>
  <c r="C102" i="69"/>
  <c r="I93" i="69"/>
  <c r="D93" i="69"/>
  <c r="C93" i="69"/>
  <c r="B93" i="69"/>
  <c r="C79" i="69"/>
  <c r="D79" i="69"/>
  <c r="I76" i="69"/>
  <c r="H76" i="69"/>
  <c r="I71" i="69"/>
  <c r="I70" i="69" s="1"/>
  <c r="H71" i="69"/>
  <c r="H70" i="69" s="1"/>
  <c r="I62" i="69"/>
  <c r="D62" i="69"/>
  <c r="C62" i="69"/>
  <c r="B62" i="69"/>
  <c r="H16" i="69"/>
  <c r="I38" i="69"/>
  <c r="D38" i="69"/>
  <c r="C38" i="69"/>
  <c r="B38" i="69"/>
  <c r="H10" i="69"/>
  <c r="H202" i="69" s="1"/>
  <c r="G10" i="69"/>
  <c r="G202" i="69" s="1"/>
  <c r="F233" i="68"/>
  <c r="E233" i="68"/>
  <c r="D233" i="68"/>
  <c r="C233" i="68"/>
  <c r="B233" i="68"/>
  <c r="F202" i="68"/>
  <c r="E202" i="68"/>
  <c r="D202" i="68"/>
  <c r="C202" i="68"/>
  <c r="B202" i="68"/>
  <c r="F188" i="68"/>
  <c r="E188" i="68"/>
  <c r="D188" i="68"/>
  <c r="C188" i="68"/>
  <c r="F177" i="68"/>
  <c r="E177" i="68"/>
  <c r="D177" i="68"/>
  <c r="C177" i="68"/>
  <c r="B177" i="68"/>
  <c r="B166" i="68"/>
  <c r="B188" i="68" s="1"/>
  <c r="F154" i="68"/>
  <c r="E154" i="68"/>
  <c r="D154" i="68"/>
  <c r="C154" i="68"/>
  <c r="B154" i="68"/>
  <c r="D139" i="68"/>
  <c r="D164" i="68" s="1"/>
  <c r="F130" i="68"/>
  <c r="E130" i="68"/>
  <c r="D130" i="68"/>
  <c r="C130" i="68"/>
  <c r="B130" i="68"/>
  <c r="M102" i="68"/>
  <c r="L102" i="68"/>
  <c r="K102" i="68"/>
  <c r="F102" i="68"/>
  <c r="E102" i="68"/>
  <c r="D102" i="68"/>
  <c r="F93" i="68"/>
  <c r="E93" i="68"/>
  <c r="D93" i="68"/>
  <c r="C93" i="68"/>
  <c r="B93" i="68"/>
  <c r="I69" i="68"/>
  <c r="F62" i="68"/>
  <c r="E62" i="68"/>
  <c r="D62" i="68"/>
  <c r="C62" i="68"/>
  <c r="B62" i="68"/>
  <c r="F38" i="68"/>
  <c r="E38" i="68"/>
  <c r="D38" i="68"/>
  <c r="C38" i="68"/>
  <c r="B38" i="68"/>
  <c r="F244" i="68"/>
  <c r="E244" i="68"/>
  <c r="D244" i="68"/>
  <c r="M10" i="68"/>
  <c r="M93" i="68" s="1"/>
  <c r="L10" i="68"/>
  <c r="L93" i="68" s="1"/>
  <c r="K10" i="68"/>
  <c r="K93" i="68" s="1"/>
  <c r="J10" i="68"/>
  <c r="J38" i="68" s="1"/>
  <c r="I10" i="68"/>
  <c r="I38" i="68" s="1"/>
  <c r="L130" i="68" l="1"/>
  <c r="G233" i="69"/>
  <c r="M38" i="68"/>
  <c r="G177" i="69"/>
  <c r="G93" i="69"/>
  <c r="H233" i="69"/>
  <c r="L38" i="68"/>
  <c r="L154" i="68"/>
  <c r="H102" i="69"/>
  <c r="I16" i="69"/>
  <c r="D23" i="69" s="1"/>
  <c r="D27" i="69" s="1"/>
  <c r="I44" i="69" s="1"/>
  <c r="D54" i="69" s="1"/>
  <c r="I68" i="69" s="1"/>
  <c r="K217" i="68"/>
  <c r="M217" i="68"/>
  <c r="M71" i="68"/>
  <c r="M70" i="68" s="1"/>
  <c r="H79" i="69"/>
  <c r="K71" i="68"/>
  <c r="K70" i="68" s="1"/>
  <c r="I79" i="69"/>
  <c r="C113" i="69"/>
  <c r="L217" i="68"/>
  <c r="D113" i="69"/>
  <c r="H113" i="69"/>
  <c r="D113" i="68"/>
  <c r="E113" i="68"/>
  <c r="F139" i="68"/>
  <c r="F164" i="68" s="1"/>
  <c r="I115" i="68"/>
  <c r="K16" i="68"/>
  <c r="D163" i="68" s="1"/>
  <c r="D165" i="68" s="1"/>
  <c r="D187" i="68" s="1"/>
  <c r="D186" i="68" s="1"/>
  <c r="K113" i="68"/>
  <c r="L16" i="68"/>
  <c r="L19" i="68" s="1"/>
  <c r="M16" i="68"/>
  <c r="M19" i="68" s="1"/>
  <c r="M113" i="68"/>
  <c r="L71" i="68"/>
  <c r="L70" i="68" s="1"/>
  <c r="M79" i="68"/>
  <c r="D79" i="68"/>
  <c r="E79" i="68"/>
  <c r="F79" i="68"/>
  <c r="E139" i="68"/>
  <c r="E164" i="68" s="1"/>
  <c r="F113" i="68"/>
  <c r="K79" i="68"/>
  <c r="L79" i="68"/>
  <c r="K76" i="68"/>
  <c r="K105" i="68"/>
  <c r="M211" i="68"/>
  <c r="L76" i="68"/>
  <c r="L105" i="68"/>
  <c r="L113" i="68"/>
  <c r="M76" i="68"/>
  <c r="M105" i="68"/>
  <c r="K211" i="68"/>
  <c r="L211" i="68"/>
  <c r="H19" i="69"/>
  <c r="C163" i="69"/>
  <c r="C165" i="69" s="1"/>
  <c r="C187" i="69" s="1"/>
  <c r="C186" i="69" s="1"/>
  <c r="C23" i="69"/>
  <c r="C27" i="69" s="1"/>
  <c r="H44" i="69" s="1"/>
  <c r="C54" i="69" s="1"/>
  <c r="H68" i="69" s="1"/>
  <c r="H177" i="69"/>
  <c r="H93" i="69"/>
  <c r="G62" i="69"/>
  <c r="H62" i="69"/>
  <c r="G38" i="69"/>
  <c r="H38" i="69"/>
  <c r="G154" i="69"/>
  <c r="H154" i="69"/>
  <c r="G130" i="69"/>
  <c r="H130" i="69"/>
  <c r="K38" i="68"/>
  <c r="I130" i="68"/>
  <c r="M130" i="68"/>
  <c r="J154" i="68"/>
  <c r="M154" i="68"/>
  <c r="I177" i="68"/>
  <c r="K177" i="68"/>
  <c r="L177" i="68"/>
  <c r="I202" i="68"/>
  <c r="M177" i="68"/>
  <c r="J202" i="68"/>
  <c r="I233" i="68"/>
  <c r="K202" i="68"/>
  <c r="J233" i="68"/>
  <c r="I62" i="68"/>
  <c r="L202" i="68"/>
  <c r="K233" i="68"/>
  <c r="M202" i="68"/>
  <c r="L233" i="68"/>
  <c r="K62" i="68"/>
  <c r="M233" i="68"/>
  <c r="K130" i="68"/>
  <c r="L62" i="68"/>
  <c r="M62" i="68"/>
  <c r="K154" i="68"/>
  <c r="I93" i="68"/>
  <c r="J62" i="68"/>
  <c r="J93" i="68"/>
  <c r="J130" i="68"/>
  <c r="I154" i="68"/>
  <c r="J177" i="68"/>
  <c r="D163" i="69" l="1"/>
  <c r="D165" i="69" s="1"/>
  <c r="D187" i="69" s="1"/>
  <c r="D186" i="69" s="1"/>
  <c r="I19" i="69"/>
  <c r="K19" i="68"/>
  <c r="E163" i="68"/>
  <c r="E165" i="68" s="1"/>
  <c r="E187" i="68" s="1"/>
  <c r="E186" i="68" s="1"/>
  <c r="E23" i="68"/>
  <c r="E27" i="68" s="1"/>
  <c r="L44" i="68" s="1"/>
  <c r="E54" i="68" s="1"/>
  <c r="L68" i="68" s="1"/>
  <c r="E85" i="68" s="1"/>
  <c r="L100" i="68" s="1"/>
  <c r="E122" i="68" s="1"/>
  <c r="L137" i="68" s="1"/>
  <c r="E144" i="68" s="1"/>
  <c r="L184" i="68" s="1"/>
  <c r="D85" i="69"/>
  <c r="I100" i="69" s="1"/>
  <c r="D122" i="69" s="1"/>
  <c r="I161" i="69" s="1"/>
  <c r="F163" i="68"/>
  <c r="F165" i="68" s="1"/>
  <c r="F187" i="68" s="1"/>
  <c r="F186" i="68" s="1"/>
  <c r="F23" i="68"/>
  <c r="F27" i="68" s="1"/>
  <c r="M44" i="68" s="1"/>
  <c r="F54" i="68" s="1"/>
  <c r="M68" i="68" s="1"/>
  <c r="F85" i="68" s="1"/>
  <c r="M100" i="68" s="1"/>
  <c r="F122" i="68" s="1"/>
  <c r="M161" i="68" s="1"/>
  <c r="F169" i="68" s="1"/>
  <c r="D23" i="68"/>
  <c r="D27" i="68" s="1"/>
  <c r="K44" i="68" s="1"/>
  <c r="D54" i="68" s="1"/>
  <c r="K68" i="68" s="1"/>
  <c r="D85" i="68" s="1"/>
  <c r="K100" i="68" s="1"/>
  <c r="D122" i="68" s="1"/>
  <c r="K161" i="68" s="1"/>
  <c r="D169" i="68" s="1"/>
  <c r="G68" i="69"/>
  <c r="C85" i="69"/>
  <c r="H100" i="69" s="1"/>
  <c r="C122" i="69" s="1"/>
  <c r="E191" i="68" l="1"/>
  <c r="L209" i="68" s="1"/>
  <c r="E225" i="68" s="1"/>
  <c r="L240" i="68" s="1"/>
  <c r="D169" i="69"/>
  <c r="I137" i="69"/>
  <c r="D144" i="69" s="1"/>
  <c r="I184" i="69" s="1"/>
  <c r="D191" i="69" s="1"/>
  <c r="I209" i="69" s="1"/>
  <c r="D225" i="69" s="1"/>
  <c r="I240" i="69" s="1"/>
  <c r="L161" i="68"/>
  <c r="E169" i="68" s="1"/>
  <c r="M137" i="68"/>
  <c r="F144" i="68" s="1"/>
  <c r="M184" i="68" s="1"/>
  <c r="F191" i="68" s="1"/>
  <c r="M209" i="68" s="1"/>
  <c r="F225" i="68" s="1"/>
  <c r="M240" i="68" s="1"/>
  <c r="K137" i="68"/>
  <c r="D144" i="68" s="1"/>
  <c r="K184" i="68" s="1"/>
  <c r="D191" i="68" s="1"/>
  <c r="K209" i="68" s="1"/>
  <c r="D225" i="68" s="1"/>
  <c r="K240" i="68" s="1"/>
  <c r="H137" i="69"/>
  <c r="C144" i="69" s="1"/>
  <c r="H184" i="69" s="1"/>
  <c r="C191" i="69" s="1"/>
  <c r="H209" i="69" s="1"/>
  <c r="C225" i="69" s="1"/>
  <c r="H240" i="69" s="1"/>
  <c r="H161" i="69"/>
  <c r="C169" i="69" s="1"/>
  <c r="D249" i="68" l="1"/>
  <c r="C249" i="69"/>
  <c r="D249" i="69"/>
  <c r="F249" i="68"/>
  <c r="E249" i="68"/>
  <c r="F48" i="27"/>
  <c r="E48" i="27"/>
  <c r="C48" i="27" l="1"/>
  <c r="D48" i="27"/>
  <c r="I217" i="67" l="1"/>
  <c r="H217" i="67"/>
  <c r="D139" i="67"/>
  <c r="D164" i="67" s="1"/>
  <c r="C139" i="67"/>
  <c r="C164" i="67" s="1"/>
  <c r="I105" i="67"/>
  <c r="H105" i="67"/>
  <c r="I102" i="67"/>
  <c r="H102" i="67"/>
  <c r="D102" i="67"/>
  <c r="C102" i="67"/>
  <c r="I76" i="67"/>
  <c r="I71" i="67"/>
  <c r="I70" i="67" s="1"/>
  <c r="I233" i="67"/>
  <c r="D233" i="67"/>
  <c r="C233" i="67"/>
  <c r="B233" i="67"/>
  <c r="I202" i="67"/>
  <c r="D202" i="67"/>
  <c r="C202" i="67"/>
  <c r="B202" i="67"/>
  <c r="D188" i="67"/>
  <c r="C188" i="67"/>
  <c r="I177" i="67"/>
  <c r="D177" i="67"/>
  <c r="C177" i="67"/>
  <c r="B177" i="67"/>
  <c r="B166" i="67"/>
  <c r="B188" i="67" s="1"/>
  <c r="I154" i="67"/>
  <c r="D154" i="67"/>
  <c r="C154" i="67"/>
  <c r="B154" i="67"/>
  <c r="I130" i="67"/>
  <c r="D130" i="67"/>
  <c r="C130" i="67"/>
  <c r="B130" i="67"/>
  <c r="I93" i="67"/>
  <c r="D93" i="67"/>
  <c r="C93" i="67"/>
  <c r="B93" i="67"/>
  <c r="I62" i="67"/>
  <c r="D62" i="67"/>
  <c r="C62" i="67"/>
  <c r="B62" i="67"/>
  <c r="I38" i="67"/>
  <c r="D38" i="67"/>
  <c r="C38" i="67"/>
  <c r="B38" i="67"/>
  <c r="H10" i="67"/>
  <c r="H38" i="67" s="1"/>
  <c r="G10" i="67"/>
  <c r="G38" i="67" s="1"/>
  <c r="H233" i="67" l="1"/>
  <c r="H177" i="67"/>
  <c r="G177" i="67"/>
  <c r="I79" i="67"/>
  <c r="G93" i="67"/>
  <c r="H93" i="67"/>
  <c r="C79" i="67"/>
  <c r="H71" i="67"/>
  <c r="H70" i="67" s="1"/>
  <c r="H76" i="67"/>
  <c r="H113" i="67"/>
  <c r="I113" i="67"/>
  <c r="C113" i="67"/>
  <c r="D79" i="67"/>
  <c r="H16" i="67"/>
  <c r="C23" i="67" s="1"/>
  <c r="C27" i="67" s="1"/>
  <c r="H44" i="67" s="1"/>
  <c r="C54" i="67" s="1"/>
  <c r="H68" i="67" s="1"/>
  <c r="D113" i="67"/>
  <c r="H211" i="67"/>
  <c r="I16" i="67"/>
  <c r="D23" i="67" s="1"/>
  <c r="D27" i="67" s="1"/>
  <c r="I44" i="67" s="1"/>
  <c r="D54" i="67" s="1"/>
  <c r="I68" i="67" s="1"/>
  <c r="H79" i="67"/>
  <c r="I211" i="67"/>
  <c r="G233" i="67"/>
  <c r="G154" i="67"/>
  <c r="H154" i="67"/>
  <c r="G62" i="67"/>
  <c r="H62" i="67"/>
  <c r="G130" i="67"/>
  <c r="G202" i="67"/>
  <c r="H130" i="67"/>
  <c r="H202" i="67"/>
  <c r="D163" i="67" l="1"/>
  <c r="D165" i="67" s="1"/>
  <c r="D187" i="67" s="1"/>
  <c r="D186" i="67" s="1"/>
  <c r="I19" i="67"/>
  <c r="C163" i="67"/>
  <c r="C165" i="67" s="1"/>
  <c r="C187" i="67" s="1"/>
  <c r="C186" i="67" s="1"/>
  <c r="H19" i="67"/>
  <c r="D85" i="67"/>
  <c r="I100" i="67" s="1"/>
  <c r="D122" i="67" s="1"/>
  <c r="I137" i="67" s="1"/>
  <c r="D144" i="67" s="1"/>
  <c r="I184" i="67" s="1"/>
  <c r="D191" i="67" s="1"/>
  <c r="I209" i="67" s="1"/>
  <c r="D225" i="67" s="1"/>
  <c r="I240" i="67" s="1"/>
  <c r="I115" i="66"/>
  <c r="C85" i="67"/>
  <c r="H100" i="67" s="1"/>
  <c r="C122" i="67" s="1"/>
  <c r="G68" i="67"/>
  <c r="D249" i="67" l="1"/>
  <c r="I161" i="67"/>
  <c r="D169" i="67" s="1"/>
  <c r="H137" i="67"/>
  <c r="C144" i="67" s="1"/>
  <c r="H184" i="67" s="1"/>
  <c r="C191" i="67" s="1"/>
  <c r="H209" i="67" s="1"/>
  <c r="C225" i="67" s="1"/>
  <c r="H240" i="67" s="1"/>
  <c r="H161" i="67"/>
  <c r="C169" i="67" s="1"/>
  <c r="C249" i="67" l="1"/>
  <c r="F233" i="66"/>
  <c r="E233" i="66"/>
  <c r="D233" i="66"/>
  <c r="C233" i="66"/>
  <c r="B233" i="66"/>
  <c r="M217" i="66"/>
  <c r="L217" i="66"/>
  <c r="K217" i="66"/>
  <c r="M211" i="66"/>
  <c r="F202" i="66"/>
  <c r="E202" i="66"/>
  <c r="D202" i="66"/>
  <c r="C202" i="66"/>
  <c r="B202" i="66"/>
  <c r="F188" i="66"/>
  <c r="E188" i="66"/>
  <c r="D188" i="66"/>
  <c r="C188" i="66"/>
  <c r="F177" i="66"/>
  <c r="E177" i="66"/>
  <c r="D177" i="66"/>
  <c r="C177" i="66"/>
  <c r="B177" i="66"/>
  <c r="B166" i="66"/>
  <c r="B188" i="66" s="1"/>
  <c r="F154" i="66"/>
  <c r="E154" i="66"/>
  <c r="D154" i="66"/>
  <c r="C154" i="66"/>
  <c r="B154" i="66"/>
  <c r="F139" i="66"/>
  <c r="F164" i="66" s="1"/>
  <c r="E139" i="66"/>
  <c r="E164" i="66" s="1"/>
  <c r="D139" i="66"/>
  <c r="D164" i="66" s="1"/>
  <c r="F130" i="66"/>
  <c r="E130" i="66"/>
  <c r="D130" i="66"/>
  <c r="C130" i="66"/>
  <c r="B130" i="66"/>
  <c r="M113" i="66"/>
  <c r="L113" i="66"/>
  <c r="K113" i="66"/>
  <c r="F113" i="66"/>
  <c r="E113" i="66"/>
  <c r="M105" i="66"/>
  <c r="L105" i="66"/>
  <c r="K105" i="66"/>
  <c r="E102" i="66"/>
  <c r="D102" i="66"/>
  <c r="M102" i="66"/>
  <c r="L102" i="66"/>
  <c r="K102" i="66"/>
  <c r="F102" i="66"/>
  <c r="F93" i="66"/>
  <c r="E93" i="66"/>
  <c r="D93" i="66"/>
  <c r="C93" i="66"/>
  <c r="B93" i="66"/>
  <c r="M79" i="66"/>
  <c r="L79" i="66"/>
  <c r="K79" i="66"/>
  <c r="L76" i="66"/>
  <c r="K71" i="66"/>
  <c r="K70" i="66" s="1"/>
  <c r="M71" i="66"/>
  <c r="M70" i="66" s="1"/>
  <c r="L71" i="66"/>
  <c r="L70" i="66" s="1"/>
  <c r="I69" i="66"/>
  <c r="F62" i="66"/>
  <c r="E62" i="66"/>
  <c r="D62" i="66"/>
  <c r="C62" i="66"/>
  <c r="B62" i="66"/>
  <c r="F38" i="66"/>
  <c r="E38" i="66"/>
  <c r="D38" i="66"/>
  <c r="C38" i="66"/>
  <c r="B38" i="66"/>
  <c r="F244" i="66"/>
  <c r="E244" i="66"/>
  <c r="D244" i="66"/>
  <c r="M10" i="66"/>
  <c r="M38" i="66" s="1"/>
  <c r="L10" i="66"/>
  <c r="L38" i="66" s="1"/>
  <c r="K10" i="66"/>
  <c r="K38" i="66" s="1"/>
  <c r="J10" i="66"/>
  <c r="J130" i="66" s="1"/>
  <c r="I10" i="66"/>
  <c r="I130" i="66" s="1"/>
  <c r="L154" i="66" l="1"/>
  <c r="L130" i="66"/>
  <c r="K211" i="66"/>
  <c r="L211" i="66"/>
  <c r="K16" i="66"/>
  <c r="K19" i="66" s="1"/>
  <c r="L16" i="66"/>
  <c r="E163" i="66" s="1"/>
  <c r="E165" i="66" s="1"/>
  <c r="E187" i="66" s="1"/>
  <c r="E186" i="66" s="1"/>
  <c r="M76" i="66"/>
  <c r="D113" i="66"/>
  <c r="D79" i="66"/>
  <c r="E79" i="66"/>
  <c r="K76" i="66"/>
  <c r="M16" i="66"/>
  <c r="M19" i="66" s="1"/>
  <c r="F79" i="66"/>
  <c r="I154" i="66"/>
  <c r="M130" i="66"/>
  <c r="J154" i="66"/>
  <c r="K154" i="66"/>
  <c r="M154" i="66"/>
  <c r="I177" i="66"/>
  <c r="K177" i="66"/>
  <c r="K130" i="66"/>
  <c r="L177" i="66"/>
  <c r="I202" i="66"/>
  <c r="M177" i="66"/>
  <c r="J202" i="66"/>
  <c r="K202" i="66"/>
  <c r="J177" i="66"/>
  <c r="I233" i="66"/>
  <c r="K62" i="66"/>
  <c r="J233" i="66"/>
  <c r="K233" i="66"/>
  <c r="L202" i="66"/>
  <c r="L233" i="66"/>
  <c r="I93" i="66"/>
  <c r="M233" i="66"/>
  <c r="J93" i="66"/>
  <c r="M202" i="66"/>
  <c r="J62" i="66"/>
  <c r="K93" i="66"/>
  <c r="M62" i="66"/>
  <c r="L93" i="66"/>
  <c r="M93" i="66"/>
  <c r="I62" i="66"/>
  <c r="L62" i="66"/>
  <c r="I38" i="66"/>
  <c r="J38" i="66"/>
  <c r="F163" i="66" l="1"/>
  <c r="F165" i="66" s="1"/>
  <c r="F187" i="66" s="1"/>
  <c r="F186" i="66" s="1"/>
  <c r="F23" i="66"/>
  <c r="F27" i="66" s="1"/>
  <c r="M44" i="66" s="1"/>
  <c r="F54" i="66" s="1"/>
  <c r="M68" i="66" s="1"/>
  <c r="F85" i="66" s="1"/>
  <c r="M100" i="66" s="1"/>
  <c r="F122" i="66" s="1"/>
  <c r="M161" i="66" s="1"/>
  <c r="E23" i="66"/>
  <c r="E27" i="66" s="1"/>
  <c r="L44" i="66" s="1"/>
  <c r="E54" i="66" s="1"/>
  <c r="L68" i="66" s="1"/>
  <c r="E85" i="66" s="1"/>
  <c r="L100" i="66" s="1"/>
  <c r="E122" i="66" s="1"/>
  <c r="L137" i="66" s="1"/>
  <c r="E144" i="66" s="1"/>
  <c r="L184" i="66" s="1"/>
  <c r="E191" i="66" s="1"/>
  <c r="L209" i="66" s="1"/>
  <c r="E225" i="66" s="1"/>
  <c r="L240" i="66" s="1"/>
  <c r="L19" i="66"/>
  <c r="D23" i="66"/>
  <c r="D27" i="66" s="1"/>
  <c r="K44" i="66" s="1"/>
  <c r="D54" i="66" s="1"/>
  <c r="K68" i="66" s="1"/>
  <c r="D85" i="66" s="1"/>
  <c r="K100" i="66" s="1"/>
  <c r="D122" i="66" s="1"/>
  <c r="K137" i="66" s="1"/>
  <c r="D144" i="66" s="1"/>
  <c r="K184" i="66" s="1"/>
  <c r="D163" i="66"/>
  <c r="D165" i="66" s="1"/>
  <c r="D187" i="66" s="1"/>
  <c r="D186" i="66" s="1"/>
  <c r="E249" i="66" l="1"/>
  <c r="F169" i="66"/>
  <c r="M137" i="66"/>
  <c r="F144" i="66" s="1"/>
  <c r="M184" i="66" s="1"/>
  <c r="F191" i="66" s="1"/>
  <c r="M209" i="66" s="1"/>
  <c r="F225" i="66" s="1"/>
  <c r="M240" i="66" s="1"/>
  <c r="L161" i="66"/>
  <c r="E169" i="66" s="1"/>
  <c r="D191" i="66"/>
  <c r="K209" i="66" s="1"/>
  <c r="D225" i="66" s="1"/>
  <c r="K240" i="66" s="1"/>
  <c r="K161" i="66"/>
  <c r="D169" i="66" s="1"/>
  <c r="F249" i="66" l="1"/>
  <c r="D249" i="66"/>
  <c r="B47" i="33"/>
  <c r="B49" i="33"/>
  <c r="B50" i="33"/>
  <c r="B50" i="30"/>
  <c r="B49" i="30"/>
  <c r="B49" i="28"/>
  <c r="B47" i="28"/>
  <c r="B47" i="31" l="1"/>
  <c r="B50" i="31"/>
  <c r="B49" i="31"/>
  <c r="B47" i="32"/>
  <c r="B50" i="28"/>
  <c r="B49" i="32"/>
  <c r="B47" i="29"/>
  <c r="B50" i="32"/>
  <c r="B49" i="29"/>
  <c r="B50" i="29"/>
  <c r="B47" i="30"/>
  <c r="I233" i="65" l="1"/>
  <c r="D233" i="65"/>
  <c r="C233" i="65"/>
  <c r="B233" i="65"/>
  <c r="I217" i="65"/>
  <c r="H217" i="65"/>
  <c r="H211" i="65"/>
  <c r="I211" i="65"/>
  <c r="I202" i="65"/>
  <c r="D202" i="65"/>
  <c r="C202" i="65"/>
  <c r="B202" i="65"/>
  <c r="D188" i="65"/>
  <c r="C188" i="65"/>
  <c r="I177" i="65"/>
  <c r="D177" i="65"/>
  <c r="C177" i="65"/>
  <c r="B177" i="65"/>
  <c r="B166" i="65"/>
  <c r="B188" i="65" s="1"/>
  <c r="I154" i="65"/>
  <c r="D154" i="65"/>
  <c r="C154" i="65"/>
  <c r="B154" i="65"/>
  <c r="C139" i="65"/>
  <c r="C164" i="65" s="1"/>
  <c r="D139" i="65"/>
  <c r="D164" i="65" s="1"/>
  <c r="I130" i="65"/>
  <c r="D130" i="65"/>
  <c r="C130" i="65"/>
  <c r="B130" i="65"/>
  <c r="D113" i="65"/>
  <c r="H105" i="65"/>
  <c r="I102" i="65"/>
  <c r="H102" i="65"/>
  <c r="D102" i="65"/>
  <c r="C102" i="65"/>
  <c r="I93" i="65"/>
  <c r="D93" i="65"/>
  <c r="C93" i="65"/>
  <c r="B93" i="65"/>
  <c r="D79" i="65"/>
  <c r="C79" i="65"/>
  <c r="I79" i="65"/>
  <c r="H79" i="65"/>
  <c r="I76" i="65"/>
  <c r="H76" i="65"/>
  <c r="I71" i="65"/>
  <c r="I70" i="65" s="1"/>
  <c r="H71" i="65"/>
  <c r="H70" i="65" s="1"/>
  <c r="I62" i="65"/>
  <c r="D62" i="65"/>
  <c r="C62" i="65"/>
  <c r="B62" i="65"/>
  <c r="I38" i="65"/>
  <c r="D38" i="65"/>
  <c r="C38" i="65"/>
  <c r="B38" i="65"/>
  <c r="H10" i="65"/>
  <c r="H202" i="65" s="1"/>
  <c r="G10" i="65"/>
  <c r="G38" i="65" s="1"/>
  <c r="G93" i="65" l="1"/>
  <c r="G177" i="65"/>
  <c r="H93" i="65"/>
  <c r="H177" i="65"/>
  <c r="H62" i="65"/>
  <c r="G233" i="65"/>
  <c r="H233" i="65"/>
  <c r="I105" i="65"/>
  <c r="H16" i="65"/>
  <c r="H19" i="65" s="1"/>
  <c r="I16" i="65"/>
  <c r="I19" i="65" s="1"/>
  <c r="H113" i="65"/>
  <c r="I113" i="65"/>
  <c r="C113" i="65"/>
  <c r="G154" i="65"/>
  <c r="H154" i="65"/>
  <c r="H38" i="65"/>
  <c r="G130" i="65"/>
  <c r="G202" i="65"/>
  <c r="G62" i="65"/>
  <c r="H130" i="65"/>
  <c r="D23" i="65" l="1"/>
  <c r="D27" i="65" s="1"/>
  <c r="I44" i="65" s="1"/>
  <c r="D54" i="65" s="1"/>
  <c r="I68" i="65" s="1"/>
  <c r="D85" i="65" s="1"/>
  <c r="I100" i="65" s="1"/>
  <c r="D122" i="65" s="1"/>
  <c r="I137" i="65" s="1"/>
  <c r="D144" i="65" s="1"/>
  <c r="I184" i="65" s="1"/>
  <c r="D163" i="65"/>
  <c r="D165" i="65" s="1"/>
  <c r="D187" i="65" s="1"/>
  <c r="D186" i="65" s="1"/>
  <c r="C23" i="65"/>
  <c r="C27" i="65" s="1"/>
  <c r="H44" i="65" s="1"/>
  <c r="C54" i="65" s="1"/>
  <c r="H68" i="65" s="1"/>
  <c r="C85" i="65" s="1"/>
  <c r="H100" i="65" s="1"/>
  <c r="C122" i="65" s="1"/>
  <c r="C163" i="65"/>
  <c r="C165" i="65" s="1"/>
  <c r="C187" i="65" s="1"/>
  <c r="C186" i="65" s="1"/>
  <c r="D191" i="65" l="1"/>
  <c r="I209" i="65" s="1"/>
  <c r="D225" i="65" s="1"/>
  <c r="I240" i="65" s="1"/>
  <c r="G68" i="65"/>
  <c r="I161" i="65"/>
  <c r="D169" i="65" s="1"/>
  <c r="H137" i="65"/>
  <c r="C144" i="65" s="1"/>
  <c r="H184" i="65" s="1"/>
  <c r="C191" i="65" s="1"/>
  <c r="H209" i="65" s="1"/>
  <c r="C225" i="65" s="1"/>
  <c r="H240" i="65" s="1"/>
  <c r="H161" i="65"/>
  <c r="C169" i="65" s="1"/>
  <c r="C249" i="65" l="1"/>
  <c r="D249" i="65"/>
  <c r="B112" i="22"/>
  <c r="B111" i="22"/>
  <c r="F233" i="64"/>
  <c r="E233" i="64"/>
  <c r="D233" i="64"/>
  <c r="C233" i="64"/>
  <c r="B233" i="64"/>
  <c r="K217" i="64"/>
  <c r="M217" i="64"/>
  <c r="L217" i="64"/>
  <c r="F202" i="64"/>
  <c r="E202" i="64"/>
  <c r="D202" i="64"/>
  <c r="C202" i="64"/>
  <c r="B202" i="64"/>
  <c r="F188" i="64"/>
  <c r="E188" i="64"/>
  <c r="D188" i="64"/>
  <c r="C188" i="64"/>
  <c r="F177" i="64"/>
  <c r="E177" i="64"/>
  <c r="D177" i="64"/>
  <c r="C177" i="64"/>
  <c r="B177" i="64"/>
  <c r="B166" i="64"/>
  <c r="B188" i="64" s="1"/>
  <c r="F154" i="64"/>
  <c r="E154" i="64"/>
  <c r="D154" i="64"/>
  <c r="C154" i="64"/>
  <c r="B154" i="64"/>
  <c r="D139" i="64"/>
  <c r="D164" i="64" s="1"/>
  <c r="F130" i="64"/>
  <c r="E130" i="64"/>
  <c r="D130" i="64"/>
  <c r="C130" i="64"/>
  <c r="B130" i="64"/>
  <c r="M102" i="64"/>
  <c r="L102" i="64"/>
  <c r="K102" i="64"/>
  <c r="F102" i="64"/>
  <c r="E102" i="64"/>
  <c r="D102" i="64"/>
  <c r="F93" i="64"/>
  <c r="E93" i="64"/>
  <c r="D93" i="64"/>
  <c r="C93" i="64"/>
  <c r="B93" i="64"/>
  <c r="M71" i="64"/>
  <c r="M70" i="64" s="1"/>
  <c r="L71" i="64"/>
  <c r="L70" i="64" s="1"/>
  <c r="I69" i="64"/>
  <c r="F62" i="64"/>
  <c r="E62" i="64"/>
  <c r="D62" i="64"/>
  <c r="C62" i="64"/>
  <c r="B62" i="64"/>
  <c r="F38" i="64"/>
  <c r="E38" i="64"/>
  <c r="D38" i="64"/>
  <c r="C38" i="64"/>
  <c r="B38" i="64"/>
  <c r="F244" i="64"/>
  <c r="E244" i="64"/>
  <c r="D244" i="64"/>
  <c r="M10" i="64"/>
  <c r="M38" i="64" s="1"/>
  <c r="L10" i="64"/>
  <c r="L38" i="64" s="1"/>
  <c r="K10" i="64"/>
  <c r="K38" i="64" s="1"/>
  <c r="J10" i="64"/>
  <c r="J130" i="64" s="1"/>
  <c r="I10" i="64"/>
  <c r="I130" i="64" s="1"/>
  <c r="B110" i="22" l="1"/>
  <c r="F139" i="64"/>
  <c r="F164" i="64" s="1"/>
  <c r="K113" i="64"/>
  <c r="E139" i="64"/>
  <c r="E164" i="64" s="1"/>
  <c r="L76" i="64"/>
  <c r="M105" i="64"/>
  <c r="M76" i="64"/>
  <c r="E113" i="64"/>
  <c r="F113" i="64"/>
  <c r="K71" i="64"/>
  <c r="K70" i="64" s="1"/>
  <c r="L113" i="64"/>
  <c r="M211" i="64"/>
  <c r="K211" i="64"/>
  <c r="L211" i="64"/>
  <c r="K16" i="64"/>
  <c r="K19" i="64" s="1"/>
  <c r="D113" i="64"/>
  <c r="L16" i="64"/>
  <c r="L19" i="64" s="1"/>
  <c r="M16" i="64"/>
  <c r="M19" i="64" s="1"/>
  <c r="M113" i="64"/>
  <c r="D79" i="64"/>
  <c r="E79" i="64"/>
  <c r="F79" i="64"/>
  <c r="K105" i="64"/>
  <c r="K76" i="64"/>
  <c r="K79" i="64"/>
  <c r="L105" i="64"/>
  <c r="L79" i="64"/>
  <c r="M79" i="64"/>
  <c r="K130" i="64"/>
  <c r="L130" i="64"/>
  <c r="I154" i="64"/>
  <c r="M130" i="64"/>
  <c r="J154" i="64"/>
  <c r="K154" i="64"/>
  <c r="L154" i="64"/>
  <c r="M154" i="64"/>
  <c r="I177" i="64"/>
  <c r="J177" i="64"/>
  <c r="K177" i="64"/>
  <c r="L177" i="64"/>
  <c r="I202" i="64"/>
  <c r="M177" i="64"/>
  <c r="J202" i="64"/>
  <c r="K202" i="64"/>
  <c r="L202" i="64"/>
  <c r="M202" i="64"/>
  <c r="I62" i="64"/>
  <c r="J62" i="64"/>
  <c r="I233" i="64"/>
  <c r="K62" i="64"/>
  <c r="J233" i="64"/>
  <c r="L62" i="64"/>
  <c r="K233" i="64"/>
  <c r="M62" i="64"/>
  <c r="L233" i="64"/>
  <c r="I93" i="64"/>
  <c r="M233" i="64"/>
  <c r="J93" i="64"/>
  <c r="K93" i="64"/>
  <c r="L93" i="64"/>
  <c r="M93" i="64"/>
  <c r="I38" i="64"/>
  <c r="J38" i="64"/>
  <c r="D23" i="64" l="1"/>
  <c r="D27" i="64" s="1"/>
  <c r="K44" i="64" s="1"/>
  <c r="D54" i="64" s="1"/>
  <c r="K68" i="64" s="1"/>
  <c r="D85" i="64" s="1"/>
  <c r="K100" i="64" s="1"/>
  <c r="D122" i="64" s="1"/>
  <c r="D163" i="64"/>
  <c r="D165" i="64" s="1"/>
  <c r="D187" i="64" s="1"/>
  <c r="D186" i="64" s="1"/>
  <c r="E163" i="64"/>
  <c r="E165" i="64" s="1"/>
  <c r="E187" i="64" s="1"/>
  <c r="E186" i="64" s="1"/>
  <c r="E23" i="64"/>
  <c r="E27" i="64" s="1"/>
  <c r="L44" i="64" s="1"/>
  <c r="E54" i="64" s="1"/>
  <c r="L68" i="64" s="1"/>
  <c r="E85" i="64" s="1"/>
  <c r="L100" i="64" s="1"/>
  <c r="E122" i="64" s="1"/>
  <c r="L137" i="64" s="1"/>
  <c r="E144" i="64" s="1"/>
  <c r="L184" i="64" s="1"/>
  <c r="F163" i="64"/>
  <c r="F165" i="64" s="1"/>
  <c r="F187" i="64" s="1"/>
  <c r="F186" i="64" s="1"/>
  <c r="F23" i="64"/>
  <c r="F27" i="64" s="1"/>
  <c r="M44" i="64" s="1"/>
  <c r="F54" i="64" s="1"/>
  <c r="M68" i="64" s="1"/>
  <c r="F85" i="64" s="1"/>
  <c r="M100" i="64" s="1"/>
  <c r="F122" i="64" s="1"/>
  <c r="M161" i="64" s="1"/>
  <c r="E191" i="64" l="1"/>
  <c r="L209" i="64" s="1"/>
  <c r="E225" i="64" s="1"/>
  <c r="L240" i="64" s="1"/>
  <c r="F169" i="64"/>
  <c r="M137" i="64"/>
  <c r="F144" i="64" s="1"/>
  <c r="M184" i="64" s="1"/>
  <c r="F191" i="64" s="1"/>
  <c r="M209" i="64" s="1"/>
  <c r="F225" i="64" s="1"/>
  <c r="M240" i="64" s="1"/>
  <c r="L161" i="64"/>
  <c r="E169" i="64" s="1"/>
  <c r="K137" i="64"/>
  <c r="D144" i="64" s="1"/>
  <c r="K184" i="64" s="1"/>
  <c r="D191" i="64" s="1"/>
  <c r="K209" i="64" s="1"/>
  <c r="D225" i="64" s="1"/>
  <c r="K240" i="64" s="1"/>
  <c r="K161" i="64"/>
  <c r="D169" i="64" s="1"/>
  <c r="F249" i="64" l="1"/>
  <c r="D249" i="64"/>
  <c r="E249" i="64"/>
  <c r="B48" i="27"/>
  <c r="C139" i="63" l="1"/>
  <c r="C164" i="63" s="1"/>
  <c r="D102" i="63"/>
  <c r="C102" i="63"/>
  <c r="D79" i="63"/>
  <c r="I233" i="63"/>
  <c r="D233" i="63"/>
  <c r="C233" i="63"/>
  <c r="B233" i="63"/>
  <c r="I202" i="63"/>
  <c r="D202" i="63"/>
  <c r="C202" i="63"/>
  <c r="B202" i="63"/>
  <c r="D188" i="63"/>
  <c r="C188" i="63"/>
  <c r="I177" i="63"/>
  <c r="D177" i="63"/>
  <c r="C177" i="63"/>
  <c r="B177" i="63"/>
  <c r="B166" i="63"/>
  <c r="B188" i="63" s="1"/>
  <c r="I154" i="63"/>
  <c r="D154" i="63"/>
  <c r="C154" i="63"/>
  <c r="B154" i="63"/>
  <c r="I130" i="63"/>
  <c r="D130" i="63"/>
  <c r="C130" i="63"/>
  <c r="B130" i="63"/>
  <c r="I93" i="63"/>
  <c r="D93" i="63"/>
  <c r="C93" i="63"/>
  <c r="B93" i="63"/>
  <c r="I62" i="63"/>
  <c r="D62" i="63"/>
  <c r="C62" i="63"/>
  <c r="B62" i="63"/>
  <c r="I38" i="63"/>
  <c r="D38" i="63"/>
  <c r="C38" i="63"/>
  <c r="B38" i="63"/>
  <c r="H10" i="63"/>
  <c r="H93" i="63" s="1"/>
  <c r="G10" i="63"/>
  <c r="G93" i="63" s="1"/>
  <c r="K102" i="62"/>
  <c r="F102" i="62"/>
  <c r="E102" i="62"/>
  <c r="D102" i="62"/>
  <c r="M76" i="62"/>
  <c r="F244" i="62"/>
  <c r="E244" i="62"/>
  <c r="F233" i="62"/>
  <c r="E233" i="62"/>
  <c r="D233" i="62"/>
  <c r="C233" i="62"/>
  <c r="B233" i="62"/>
  <c r="F202" i="62"/>
  <c r="E202" i="62"/>
  <c r="D202" i="62"/>
  <c r="C202" i="62"/>
  <c r="B202" i="62"/>
  <c r="F188" i="62"/>
  <c r="E188" i="62"/>
  <c r="D188" i="62"/>
  <c r="C188" i="62"/>
  <c r="F177" i="62"/>
  <c r="E177" i="62"/>
  <c r="D177" i="62"/>
  <c r="C177" i="62"/>
  <c r="B177" i="62"/>
  <c r="B166" i="62"/>
  <c r="B188" i="62" s="1"/>
  <c r="F154" i="62"/>
  <c r="E154" i="62"/>
  <c r="D154" i="62"/>
  <c r="C154" i="62"/>
  <c r="B154" i="62"/>
  <c r="F130" i="62"/>
  <c r="E130" i="62"/>
  <c r="D130" i="62"/>
  <c r="C130" i="62"/>
  <c r="B130" i="62"/>
  <c r="F93" i="62"/>
  <c r="E93" i="62"/>
  <c r="D93" i="62"/>
  <c r="C93" i="62"/>
  <c r="B93" i="62"/>
  <c r="I69" i="62"/>
  <c r="F62" i="62"/>
  <c r="E62" i="62"/>
  <c r="D62" i="62"/>
  <c r="C62" i="62"/>
  <c r="B62" i="62"/>
  <c r="F38" i="62"/>
  <c r="E38" i="62"/>
  <c r="D38" i="62"/>
  <c r="C38" i="62"/>
  <c r="B38" i="62"/>
  <c r="M10" i="62"/>
  <c r="M93" i="62" s="1"/>
  <c r="L10" i="62"/>
  <c r="L93" i="62" s="1"/>
  <c r="K10" i="62"/>
  <c r="K130" i="62" s="1"/>
  <c r="J10" i="62"/>
  <c r="J233" i="62" s="1"/>
  <c r="I10" i="62"/>
  <c r="I233" i="62" s="1"/>
  <c r="M202" i="62" l="1"/>
  <c r="L154" i="62"/>
  <c r="K93" i="62"/>
  <c r="M154" i="62"/>
  <c r="J202" i="62"/>
  <c r="L233" i="62"/>
  <c r="L202" i="62"/>
  <c r="H38" i="63"/>
  <c r="I79" i="63"/>
  <c r="L102" i="62"/>
  <c r="G177" i="63"/>
  <c r="D139" i="62"/>
  <c r="D164" i="62" s="1"/>
  <c r="G202" i="63"/>
  <c r="K154" i="62"/>
  <c r="G38" i="63"/>
  <c r="H202" i="63"/>
  <c r="M102" i="62"/>
  <c r="L76" i="62"/>
  <c r="D139" i="63"/>
  <c r="D164" i="63" s="1"/>
  <c r="K211" i="62"/>
  <c r="F139" i="62"/>
  <c r="F164" i="62" s="1"/>
  <c r="M16" i="62"/>
  <c r="F163" i="62" s="1"/>
  <c r="K76" i="62"/>
  <c r="D79" i="62"/>
  <c r="E79" i="62"/>
  <c r="F79" i="62"/>
  <c r="H211" i="63"/>
  <c r="L217" i="62"/>
  <c r="M217" i="62"/>
  <c r="H217" i="63"/>
  <c r="I71" i="63"/>
  <c r="I70" i="63" s="1"/>
  <c r="I217" i="63"/>
  <c r="I76" i="63"/>
  <c r="I105" i="63"/>
  <c r="K113" i="62"/>
  <c r="L71" i="62"/>
  <c r="L70" i="62" s="1"/>
  <c r="H113" i="63"/>
  <c r="K79" i="62"/>
  <c r="I16" i="63"/>
  <c r="D23" i="63" s="1"/>
  <c r="D27" i="63" s="1"/>
  <c r="I44" i="63" s="1"/>
  <c r="D54" i="63" s="1"/>
  <c r="I68" i="63" s="1"/>
  <c r="I211" i="63"/>
  <c r="K71" i="62"/>
  <c r="K70" i="62" s="1"/>
  <c r="M79" i="62"/>
  <c r="D113" i="63"/>
  <c r="E139" i="62"/>
  <c r="E164" i="62" s="1"/>
  <c r="H79" i="63"/>
  <c r="M71" i="62"/>
  <c r="M70" i="62" s="1"/>
  <c r="I113" i="63"/>
  <c r="F113" i="62"/>
  <c r="E113" i="62"/>
  <c r="H71" i="63"/>
  <c r="H70" i="63" s="1"/>
  <c r="C113" i="63"/>
  <c r="H105" i="63"/>
  <c r="L79" i="62"/>
  <c r="H76" i="63"/>
  <c r="L113" i="62"/>
  <c r="C79" i="63"/>
  <c r="K105" i="62"/>
  <c r="M113" i="62"/>
  <c r="K217" i="62"/>
  <c r="M105" i="62"/>
  <c r="L105" i="62"/>
  <c r="K16" i="62"/>
  <c r="D23" i="62" s="1"/>
  <c r="D27" i="62" s="1"/>
  <c r="K44" i="62" s="1"/>
  <c r="D54" i="62" s="1"/>
  <c r="K68" i="62" s="1"/>
  <c r="H16" i="63"/>
  <c r="H19" i="63" s="1"/>
  <c r="L211" i="62"/>
  <c r="L16" i="62"/>
  <c r="L19" i="62" s="1"/>
  <c r="M211" i="62"/>
  <c r="H102" i="63"/>
  <c r="I102" i="63"/>
  <c r="D113" i="62"/>
  <c r="H177" i="63"/>
  <c r="H154" i="63"/>
  <c r="G62" i="63"/>
  <c r="G130" i="63"/>
  <c r="G154" i="63"/>
  <c r="H62" i="63"/>
  <c r="H130" i="63"/>
  <c r="G233" i="63"/>
  <c r="H233" i="63"/>
  <c r="D244" i="62"/>
  <c r="I202" i="62"/>
  <c r="K233" i="62"/>
  <c r="I154" i="62"/>
  <c r="J154" i="62"/>
  <c r="K202" i="62"/>
  <c r="M233" i="62"/>
  <c r="J38" i="62"/>
  <c r="K38" i="62"/>
  <c r="I62" i="62"/>
  <c r="I177" i="62"/>
  <c r="I38" i="62"/>
  <c r="L38" i="62"/>
  <c r="J62" i="62"/>
  <c r="I130" i="62"/>
  <c r="J177" i="62"/>
  <c r="M38" i="62"/>
  <c r="K62" i="62"/>
  <c r="J130" i="62"/>
  <c r="K177" i="62"/>
  <c r="L62" i="62"/>
  <c r="L177" i="62"/>
  <c r="M62" i="62"/>
  <c r="L130" i="62"/>
  <c r="M177" i="62"/>
  <c r="I93" i="62"/>
  <c r="M130" i="62"/>
  <c r="J93" i="62"/>
  <c r="F165" i="62" l="1"/>
  <c r="F187" i="62" s="1"/>
  <c r="F186" i="62" s="1"/>
  <c r="M19" i="62"/>
  <c r="F23" i="62"/>
  <c r="F27" i="62" s="1"/>
  <c r="M44" i="62" s="1"/>
  <c r="F54" i="62" s="1"/>
  <c r="M68" i="62" s="1"/>
  <c r="F85" i="62" s="1"/>
  <c r="M100" i="62" s="1"/>
  <c r="F122" i="62" s="1"/>
  <c r="M137" i="62" s="1"/>
  <c r="F144" i="62" s="1"/>
  <c r="M184" i="62" s="1"/>
  <c r="D163" i="63"/>
  <c r="D165" i="63" s="1"/>
  <c r="D187" i="63" s="1"/>
  <c r="D186" i="63" s="1"/>
  <c r="I19" i="63"/>
  <c r="K19" i="62"/>
  <c r="D163" i="62"/>
  <c r="D165" i="62" s="1"/>
  <c r="D187" i="62" s="1"/>
  <c r="D186" i="62" s="1"/>
  <c r="D85" i="63"/>
  <c r="I100" i="63" s="1"/>
  <c r="D122" i="63" s="1"/>
  <c r="D85" i="62"/>
  <c r="K100" i="62" s="1"/>
  <c r="D122" i="62" s="1"/>
  <c r="K137" i="62" s="1"/>
  <c r="D144" i="62" s="1"/>
  <c r="K184" i="62" s="1"/>
  <c r="E23" i="62"/>
  <c r="E27" i="62" s="1"/>
  <c r="L44" i="62" s="1"/>
  <c r="E54" i="62" s="1"/>
  <c r="L68" i="62" s="1"/>
  <c r="E85" i="62" s="1"/>
  <c r="L100" i="62" s="1"/>
  <c r="E122" i="62" s="1"/>
  <c r="L137" i="62" s="1"/>
  <c r="E144" i="62" s="1"/>
  <c r="L184" i="62" s="1"/>
  <c r="C163" i="63"/>
  <c r="C165" i="63" s="1"/>
  <c r="C187" i="63" s="1"/>
  <c r="C186" i="63" s="1"/>
  <c r="C23" i="63"/>
  <c r="C27" i="63" s="1"/>
  <c r="H44" i="63" s="1"/>
  <c r="C54" i="63" s="1"/>
  <c r="H68" i="63" s="1"/>
  <c r="C85" i="63" s="1"/>
  <c r="H100" i="63" s="1"/>
  <c r="C122" i="63" s="1"/>
  <c r="E163" i="62"/>
  <c r="E165" i="62" s="1"/>
  <c r="E187" i="62" s="1"/>
  <c r="E186" i="62" s="1"/>
  <c r="F191" i="62" l="1"/>
  <c r="M209" i="62" s="1"/>
  <c r="F225" i="62" s="1"/>
  <c r="M240" i="62" s="1"/>
  <c r="D191" i="62"/>
  <c r="K209" i="62" s="1"/>
  <c r="D225" i="62" s="1"/>
  <c r="K240" i="62" s="1"/>
  <c r="K161" i="62"/>
  <c r="D169" i="62" s="1"/>
  <c r="E191" i="62"/>
  <c r="L209" i="62" s="1"/>
  <c r="E225" i="62" s="1"/>
  <c r="L240" i="62" s="1"/>
  <c r="M161" i="62"/>
  <c r="F169" i="62" s="1"/>
  <c r="L161" i="62"/>
  <c r="E169" i="62" s="1"/>
  <c r="I161" i="63"/>
  <c r="D169" i="63" s="1"/>
  <c r="I137" i="63"/>
  <c r="D144" i="63" s="1"/>
  <c r="I184" i="63" s="1"/>
  <c r="D191" i="63" s="1"/>
  <c r="I209" i="63" s="1"/>
  <c r="D225" i="63" s="1"/>
  <c r="I240" i="63" s="1"/>
  <c r="G68" i="63"/>
  <c r="H137" i="63"/>
  <c r="C144" i="63" s="1"/>
  <c r="H184" i="63" s="1"/>
  <c r="C191" i="63" s="1"/>
  <c r="H209" i="63" s="1"/>
  <c r="C225" i="63" s="1"/>
  <c r="H240" i="63" s="1"/>
  <c r="H161" i="63"/>
  <c r="C169" i="63" s="1"/>
  <c r="D249" i="63" l="1"/>
  <c r="D249" i="62"/>
  <c r="E249" i="62"/>
  <c r="C249" i="63"/>
  <c r="F249" i="62"/>
  <c r="D139" i="61"/>
  <c r="D164" i="61" s="1"/>
  <c r="C139" i="61"/>
  <c r="C164" i="61" s="1"/>
  <c r="D102" i="61"/>
  <c r="C102" i="61"/>
  <c r="I79" i="61"/>
  <c r="H79" i="61"/>
  <c r="D79" i="61"/>
  <c r="C79" i="61"/>
  <c r="H76" i="61"/>
  <c r="L217" i="60"/>
  <c r="K217" i="60"/>
  <c r="M211" i="60"/>
  <c r="L211" i="60"/>
  <c r="K211" i="60"/>
  <c r="M102" i="60"/>
  <c r="L102" i="60"/>
  <c r="K102" i="60"/>
  <c r="E102" i="60"/>
  <c r="D102" i="60"/>
  <c r="F244" i="60"/>
  <c r="E244" i="60"/>
  <c r="D244" i="60"/>
  <c r="I233" i="61"/>
  <c r="D233" i="61"/>
  <c r="C233" i="61"/>
  <c r="B233" i="61"/>
  <c r="I202" i="61"/>
  <c r="D202" i="61"/>
  <c r="C202" i="61"/>
  <c r="B202" i="61"/>
  <c r="D188" i="61"/>
  <c r="C188" i="61"/>
  <c r="I177" i="61"/>
  <c r="D177" i="61"/>
  <c r="C177" i="61"/>
  <c r="B177" i="61"/>
  <c r="B166" i="61"/>
  <c r="B188" i="61" s="1"/>
  <c r="I154" i="61"/>
  <c r="D154" i="61"/>
  <c r="C154" i="61"/>
  <c r="B154" i="61"/>
  <c r="I130" i="61"/>
  <c r="D130" i="61"/>
  <c r="C130" i="61"/>
  <c r="B130" i="61"/>
  <c r="I105" i="61"/>
  <c r="I93" i="61"/>
  <c r="D93" i="61"/>
  <c r="C93" i="61"/>
  <c r="B93" i="61"/>
  <c r="I62" i="61"/>
  <c r="D62" i="61"/>
  <c r="C62" i="61"/>
  <c r="B62" i="61"/>
  <c r="I38" i="61"/>
  <c r="D38" i="61"/>
  <c r="C38" i="61"/>
  <c r="B38" i="61"/>
  <c r="H10" i="61"/>
  <c r="H202" i="61" s="1"/>
  <c r="G10" i="61"/>
  <c r="G154" i="61" s="1"/>
  <c r="F233" i="60"/>
  <c r="E233" i="60"/>
  <c r="D233" i="60"/>
  <c r="C233" i="60"/>
  <c r="B233" i="60"/>
  <c r="F202" i="60"/>
  <c r="E202" i="60"/>
  <c r="D202" i="60"/>
  <c r="C202" i="60"/>
  <c r="B202" i="60"/>
  <c r="F188" i="60"/>
  <c r="E188" i="60"/>
  <c r="D188" i="60"/>
  <c r="C188" i="60"/>
  <c r="F177" i="60"/>
  <c r="E177" i="60"/>
  <c r="D177" i="60"/>
  <c r="C177" i="60"/>
  <c r="B177" i="60"/>
  <c r="B166" i="60"/>
  <c r="B188" i="60" s="1"/>
  <c r="F154" i="60"/>
  <c r="E154" i="60"/>
  <c r="D154" i="60"/>
  <c r="C154" i="60"/>
  <c r="B154" i="60"/>
  <c r="D139" i="60"/>
  <c r="D164" i="60" s="1"/>
  <c r="F130" i="60"/>
  <c r="E130" i="60"/>
  <c r="D130" i="60"/>
  <c r="C130" i="60"/>
  <c r="B130" i="60"/>
  <c r="F102" i="60"/>
  <c r="F93" i="60"/>
  <c r="E93" i="60"/>
  <c r="D93" i="60"/>
  <c r="C93" i="60"/>
  <c r="B93" i="60"/>
  <c r="I69" i="60"/>
  <c r="F62" i="60"/>
  <c r="E62" i="60"/>
  <c r="D62" i="60"/>
  <c r="C62" i="60"/>
  <c r="B62" i="60"/>
  <c r="F38" i="60"/>
  <c r="E38" i="60"/>
  <c r="D38" i="60"/>
  <c r="C38" i="60"/>
  <c r="B38" i="60"/>
  <c r="M10" i="60"/>
  <c r="M38" i="60" s="1"/>
  <c r="L10" i="60"/>
  <c r="L62" i="60" s="1"/>
  <c r="K10" i="60"/>
  <c r="K38" i="60" s="1"/>
  <c r="J10" i="60"/>
  <c r="J130" i="60" s="1"/>
  <c r="I10" i="60"/>
  <c r="I130" i="60" s="1"/>
  <c r="G93" i="61" l="1"/>
  <c r="H93" i="61"/>
  <c r="M154" i="60"/>
  <c r="G62" i="61"/>
  <c r="H233" i="61"/>
  <c r="H62" i="61"/>
  <c r="K130" i="60"/>
  <c r="G177" i="61"/>
  <c r="H177" i="61"/>
  <c r="L130" i="60"/>
  <c r="J154" i="60"/>
  <c r="K154" i="60"/>
  <c r="M130" i="60"/>
  <c r="L154" i="60"/>
  <c r="I76" i="61"/>
  <c r="I102" i="61"/>
  <c r="L105" i="60"/>
  <c r="H105" i="61"/>
  <c r="M217" i="60"/>
  <c r="H217" i="61"/>
  <c r="I217" i="61"/>
  <c r="D113" i="61"/>
  <c r="E113" i="60"/>
  <c r="H113" i="61"/>
  <c r="I113" i="61"/>
  <c r="C113" i="61"/>
  <c r="M105" i="60"/>
  <c r="H16" i="61"/>
  <c r="C23" i="61" s="1"/>
  <c r="C27" i="61" s="1"/>
  <c r="H44" i="61" s="1"/>
  <c r="C54" i="61" s="1"/>
  <c r="H68" i="61" s="1"/>
  <c r="H211" i="61"/>
  <c r="I16" i="61"/>
  <c r="D23" i="61" s="1"/>
  <c r="D27" i="61" s="1"/>
  <c r="I44" i="61" s="1"/>
  <c r="D54" i="61" s="1"/>
  <c r="I68" i="61" s="1"/>
  <c r="I211" i="61"/>
  <c r="H71" i="61"/>
  <c r="H70" i="61" s="1"/>
  <c r="I71" i="61"/>
  <c r="I70" i="61" s="1"/>
  <c r="F79" i="60"/>
  <c r="F113" i="60"/>
  <c r="H102" i="61"/>
  <c r="K76" i="60"/>
  <c r="E139" i="60"/>
  <c r="E164" i="60" s="1"/>
  <c r="K79" i="60"/>
  <c r="K71" i="60"/>
  <c r="K70" i="60" s="1"/>
  <c r="M79" i="60"/>
  <c r="L113" i="60"/>
  <c r="L71" i="60"/>
  <c r="L70" i="60" s="1"/>
  <c r="K105" i="60"/>
  <c r="M113" i="60"/>
  <c r="M71" i="60"/>
  <c r="M70" i="60" s="1"/>
  <c r="L79" i="60"/>
  <c r="D79" i="60"/>
  <c r="E79" i="60"/>
  <c r="D113" i="60"/>
  <c r="K113" i="60"/>
  <c r="L76" i="60"/>
  <c r="K16" i="60"/>
  <c r="D23" i="60" s="1"/>
  <c r="D27" i="60" s="1"/>
  <c r="K44" i="60" s="1"/>
  <c r="D54" i="60" s="1"/>
  <c r="K68" i="60" s="1"/>
  <c r="M76" i="60"/>
  <c r="L16" i="60"/>
  <c r="E23" i="60" s="1"/>
  <c r="E27" i="60" s="1"/>
  <c r="L44" i="60" s="1"/>
  <c r="E54" i="60" s="1"/>
  <c r="L68" i="60" s="1"/>
  <c r="M16" i="60"/>
  <c r="F23" i="60" s="1"/>
  <c r="F27" i="60" s="1"/>
  <c r="M44" i="60" s="1"/>
  <c r="F54" i="60" s="1"/>
  <c r="M68" i="60" s="1"/>
  <c r="F139" i="60"/>
  <c r="F164" i="60" s="1"/>
  <c r="G233" i="61"/>
  <c r="G38" i="61"/>
  <c r="H38" i="61"/>
  <c r="H154" i="61"/>
  <c r="G130" i="61"/>
  <c r="G202" i="61"/>
  <c r="H130" i="61"/>
  <c r="I154" i="60"/>
  <c r="I202" i="60"/>
  <c r="K202" i="60"/>
  <c r="L177" i="60"/>
  <c r="L202" i="60"/>
  <c r="M202" i="60"/>
  <c r="I177" i="60"/>
  <c r="I233" i="60"/>
  <c r="J233" i="60"/>
  <c r="M177" i="60"/>
  <c r="K233" i="60"/>
  <c r="L233" i="60"/>
  <c r="I93" i="60"/>
  <c r="M233" i="60"/>
  <c r="K177" i="60"/>
  <c r="I62" i="60"/>
  <c r="J93" i="60"/>
  <c r="K93" i="60"/>
  <c r="L93" i="60"/>
  <c r="M93" i="60"/>
  <c r="K62" i="60"/>
  <c r="J202" i="60"/>
  <c r="J62" i="60"/>
  <c r="I38" i="60"/>
  <c r="J38" i="60"/>
  <c r="M62" i="60"/>
  <c r="L38" i="60"/>
  <c r="J177" i="60"/>
  <c r="C163" i="61" l="1"/>
  <c r="C165" i="61" s="1"/>
  <c r="C187" i="61" s="1"/>
  <c r="C186" i="61" s="1"/>
  <c r="I19" i="61"/>
  <c r="H19" i="61"/>
  <c r="D163" i="61"/>
  <c r="D165" i="61" s="1"/>
  <c r="D187" i="61" s="1"/>
  <c r="D186" i="61" s="1"/>
  <c r="D85" i="61"/>
  <c r="I100" i="61" s="1"/>
  <c r="D122" i="61" s="1"/>
  <c r="I137" i="61" s="1"/>
  <c r="D144" i="61" s="1"/>
  <c r="I184" i="61" s="1"/>
  <c r="D85" i="60"/>
  <c r="K100" i="60" s="1"/>
  <c r="D122" i="60" s="1"/>
  <c r="K137" i="60" s="1"/>
  <c r="D144" i="60" s="1"/>
  <c r="K184" i="60" s="1"/>
  <c r="F85" i="60"/>
  <c r="M100" i="60" s="1"/>
  <c r="F122" i="60" s="1"/>
  <c r="M137" i="60" s="1"/>
  <c r="F144" i="60" s="1"/>
  <c r="M184" i="60" s="1"/>
  <c r="E85" i="60"/>
  <c r="L100" i="60" s="1"/>
  <c r="E122" i="60" s="1"/>
  <c r="L137" i="60" s="1"/>
  <c r="E144" i="60" s="1"/>
  <c r="L184" i="60" s="1"/>
  <c r="K19" i="60"/>
  <c r="M19" i="60"/>
  <c r="E163" i="60"/>
  <c r="E165" i="60" s="1"/>
  <c r="E187" i="60" s="1"/>
  <c r="E186" i="60" s="1"/>
  <c r="D163" i="60"/>
  <c r="D165" i="60" s="1"/>
  <c r="D187" i="60" s="1"/>
  <c r="D186" i="60" s="1"/>
  <c r="F163" i="60"/>
  <c r="F165" i="60" s="1"/>
  <c r="F187" i="60" s="1"/>
  <c r="F186" i="60" s="1"/>
  <c r="L19" i="60"/>
  <c r="C85" i="61"/>
  <c r="H100" i="61" s="1"/>
  <c r="C122" i="61" s="1"/>
  <c r="G68" i="61"/>
  <c r="I161" i="61" l="1"/>
  <c r="D169" i="61" s="1"/>
  <c r="D191" i="61"/>
  <c r="I209" i="61" s="1"/>
  <c r="D225" i="61" s="1"/>
  <c r="I240" i="61" s="1"/>
  <c r="L161" i="60"/>
  <c r="E169" i="60" s="1"/>
  <c r="E191" i="60"/>
  <c r="L209" i="60" s="1"/>
  <c r="E225" i="60" s="1"/>
  <c r="L240" i="60" s="1"/>
  <c r="K161" i="60"/>
  <c r="D169" i="60" s="1"/>
  <c r="F191" i="60"/>
  <c r="M209" i="60" s="1"/>
  <c r="F225" i="60" s="1"/>
  <c r="M240" i="60" s="1"/>
  <c r="D191" i="60"/>
  <c r="K209" i="60" s="1"/>
  <c r="D225" i="60" s="1"/>
  <c r="K240" i="60" s="1"/>
  <c r="M161" i="60"/>
  <c r="F169" i="60" s="1"/>
  <c r="H137" i="61"/>
  <c r="C144" i="61" s="1"/>
  <c r="H184" i="61" s="1"/>
  <c r="C191" i="61" s="1"/>
  <c r="H209" i="61" s="1"/>
  <c r="C225" i="61" s="1"/>
  <c r="H240" i="61" s="1"/>
  <c r="H161" i="61"/>
  <c r="C169" i="61" s="1"/>
  <c r="E249" i="60" l="1"/>
  <c r="F249" i="60"/>
  <c r="D249" i="61"/>
  <c r="C249" i="61"/>
  <c r="D249" i="60"/>
  <c r="D139" i="34"/>
  <c r="H113" i="59" l="1"/>
  <c r="D113" i="59"/>
  <c r="D102" i="59"/>
  <c r="C102" i="59"/>
  <c r="H79" i="59"/>
  <c r="I76" i="59"/>
  <c r="I233" i="59"/>
  <c r="D233" i="59"/>
  <c r="C233" i="59"/>
  <c r="B233" i="59"/>
  <c r="H217" i="59"/>
  <c r="I202" i="59"/>
  <c r="D202" i="59"/>
  <c r="C202" i="59"/>
  <c r="B202" i="59"/>
  <c r="D188" i="59"/>
  <c r="C188" i="59"/>
  <c r="I177" i="59"/>
  <c r="D177" i="59"/>
  <c r="C177" i="59"/>
  <c r="B177" i="59"/>
  <c r="B166" i="59"/>
  <c r="B188" i="59" s="1"/>
  <c r="I154" i="59"/>
  <c r="D154" i="59"/>
  <c r="C154" i="59"/>
  <c r="B154" i="59"/>
  <c r="I130" i="59"/>
  <c r="D130" i="59"/>
  <c r="C130" i="59"/>
  <c r="B130" i="59"/>
  <c r="I93" i="59"/>
  <c r="D93" i="59"/>
  <c r="C93" i="59"/>
  <c r="B93" i="59"/>
  <c r="I62" i="59"/>
  <c r="D62" i="59"/>
  <c r="C62" i="59"/>
  <c r="B62" i="59"/>
  <c r="I38" i="59"/>
  <c r="D38" i="59"/>
  <c r="C38" i="59"/>
  <c r="B38" i="59"/>
  <c r="H10" i="59"/>
  <c r="H233" i="59" s="1"/>
  <c r="G10" i="59"/>
  <c r="G177" i="59" s="1"/>
  <c r="H102" i="59" l="1"/>
  <c r="C113" i="59"/>
  <c r="I105" i="59"/>
  <c r="H16" i="59"/>
  <c r="C23" i="59" s="1"/>
  <c r="C27" i="59" s="1"/>
  <c r="H44" i="59" s="1"/>
  <c r="C54" i="59" s="1"/>
  <c r="H68" i="59" s="1"/>
  <c r="I71" i="59"/>
  <c r="I70" i="59" s="1"/>
  <c r="C79" i="59"/>
  <c r="C139" i="59"/>
  <c r="C164" i="59" s="1"/>
  <c r="H211" i="59"/>
  <c r="I16" i="59"/>
  <c r="D163" i="59" s="1"/>
  <c r="H71" i="59"/>
  <c r="H70" i="59" s="1"/>
  <c r="H76" i="59"/>
  <c r="D79" i="59"/>
  <c r="I102" i="59"/>
  <c r="H105" i="59"/>
  <c r="D139" i="59"/>
  <c r="D164" i="59" s="1"/>
  <c r="I217" i="59"/>
  <c r="I79" i="59"/>
  <c r="I113" i="59"/>
  <c r="I211" i="59"/>
  <c r="G38" i="59"/>
  <c r="G62" i="59"/>
  <c r="G93" i="59"/>
  <c r="G130" i="59"/>
  <c r="H154" i="59"/>
  <c r="H177" i="59"/>
  <c r="G202" i="59"/>
  <c r="G233" i="59"/>
  <c r="H38" i="59"/>
  <c r="H62" i="59"/>
  <c r="H93" i="59"/>
  <c r="H130" i="59"/>
  <c r="G154" i="59"/>
  <c r="H202" i="59"/>
  <c r="H19" i="59" l="1"/>
  <c r="C163" i="59"/>
  <c r="C165" i="59" s="1"/>
  <c r="C187" i="59" s="1"/>
  <c r="C186" i="59" s="1"/>
  <c r="I19" i="59"/>
  <c r="D23" i="59"/>
  <c r="D27" i="59" s="1"/>
  <c r="I44" i="59" s="1"/>
  <c r="D54" i="59" s="1"/>
  <c r="I68" i="59" s="1"/>
  <c r="D85" i="59" s="1"/>
  <c r="I100" i="59" s="1"/>
  <c r="D122" i="59" s="1"/>
  <c r="I161" i="59" s="1"/>
  <c r="D169" i="59" s="1"/>
  <c r="C85" i="59"/>
  <c r="H100" i="59" s="1"/>
  <c r="C122" i="59" s="1"/>
  <c r="H137" i="59" s="1"/>
  <c r="C144" i="59" s="1"/>
  <c r="H184" i="59" s="1"/>
  <c r="D165" i="59"/>
  <c r="D187" i="59" s="1"/>
  <c r="D186" i="59" s="1"/>
  <c r="C191" i="59" l="1"/>
  <c r="H209" i="59" s="1"/>
  <c r="C225" i="59" s="1"/>
  <c r="H240" i="59" s="1"/>
  <c r="H161" i="59"/>
  <c r="C169" i="59" s="1"/>
  <c r="I137" i="59"/>
  <c r="D144" i="59" s="1"/>
  <c r="I184" i="59" s="1"/>
  <c r="D191" i="59" s="1"/>
  <c r="I209" i="59" s="1"/>
  <c r="D225" i="59" s="1"/>
  <c r="I240" i="59" s="1"/>
  <c r="G68" i="59"/>
  <c r="D249" i="59" l="1"/>
  <c r="C249" i="59"/>
  <c r="F233" i="58"/>
  <c r="E233" i="58"/>
  <c r="D233" i="58"/>
  <c r="C233" i="58"/>
  <c r="B233" i="58"/>
  <c r="K217" i="58"/>
  <c r="M217" i="58"/>
  <c r="L217" i="58"/>
  <c r="L211" i="58"/>
  <c r="M211" i="58"/>
  <c r="K211" i="58"/>
  <c r="F202" i="58"/>
  <c r="E202" i="58"/>
  <c r="D202" i="58"/>
  <c r="C202" i="58"/>
  <c r="B202" i="58"/>
  <c r="F188" i="58"/>
  <c r="E188" i="58"/>
  <c r="D188" i="58"/>
  <c r="C188" i="58"/>
  <c r="F177" i="58"/>
  <c r="E177" i="58"/>
  <c r="D177" i="58"/>
  <c r="C177" i="58"/>
  <c r="B177" i="58"/>
  <c r="B166" i="58"/>
  <c r="B188" i="58" s="1"/>
  <c r="F154" i="58"/>
  <c r="E154" i="58"/>
  <c r="D154" i="58"/>
  <c r="C154" i="58"/>
  <c r="B154" i="58"/>
  <c r="F139" i="58"/>
  <c r="F164" i="58" s="1"/>
  <c r="D139" i="58"/>
  <c r="D164" i="58" s="1"/>
  <c r="F130" i="58"/>
  <c r="E130" i="58"/>
  <c r="D130" i="58"/>
  <c r="C130" i="58"/>
  <c r="B130" i="58"/>
  <c r="M113" i="58"/>
  <c r="L113" i="58"/>
  <c r="K113" i="58"/>
  <c r="F113" i="58"/>
  <c r="E113" i="58"/>
  <c r="D113" i="58"/>
  <c r="L105" i="58"/>
  <c r="M105" i="58"/>
  <c r="K105" i="58"/>
  <c r="L102" i="58"/>
  <c r="M102" i="58"/>
  <c r="K102" i="58"/>
  <c r="F102" i="58"/>
  <c r="E102" i="58"/>
  <c r="D102" i="58"/>
  <c r="F93" i="58"/>
  <c r="E93" i="58"/>
  <c r="D93" i="58"/>
  <c r="C93" i="58"/>
  <c r="B93" i="58"/>
  <c r="F79" i="58"/>
  <c r="D79" i="58"/>
  <c r="L79" i="58"/>
  <c r="M79" i="58"/>
  <c r="K79" i="58"/>
  <c r="E79" i="58"/>
  <c r="L76" i="58"/>
  <c r="M76" i="58"/>
  <c r="K76" i="58"/>
  <c r="M71" i="58"/>
  <c r="M70" i="58" s="1"/>
  <c r="K71" i="58"/>
  <c r="K70" i="58" s="1"/>
  <c r="L71" i="58"/>
  <c r="L70" i="58" s="1"/>
  <c r="I69" i="58"/>
  <c r="F62" i="58"/>
  <c r="E62" i="58"/>
  <c r="D62" i="58"/>
  <c r="C62" i="58"/>
  <c r="B62" i="58"/>
  <c r="L16" i="58"/>
  <c r="E163" i="58" s="1"/>
  <c r="F38" i="58"/>
  <c r="E38" i="58"/>
  <c r="D38" i="58"/>
  <c r="C38" i="58"/>
  <c r="B38" i="58"/>
  <c r="F244" i="58"/>
  <c r="E244" i="58"/>
  <c r="D244" i="58"/>
  <c r="M10" i="58"/>
  <c r="L10" i="58"/>
  <c r="K10" i="58"/>
  <c r="J10" i="58"/>
  <c r="I10" i="58"/>
  <c r="K16" i="58" l="1"/>
  <c r="D163" i="58" s="1"/>
  <c r="D165" i="58" s="1"/>
  <c r="D187" i="58" s="1"/>
  <c r="D186" i="58" s="1"/>
  <c r="M16" i="58"/>
  <c r="F23" i="58" s="1"/>
  <c r="F27" i="58" s="1"/>
  <c r="M44" i="58" s="1"/>
  <c r="F54" i="58" s="1"/>
  <c r="M68" i="58" s="1"/>
  <c r="F85" i="58" s="1"/>
  <c r="M100" i="58" s="1"/>
  <c r="F122" i="58" s="1"/>
  <c r="E139" i="58"/>
  <c r="E164" i="58" s="1"/>
  <c r="E165" i="58" s="1"/>
  <c r="E187" i="58" s="1"/>
  <c r="E186" i="58" s="1"/>
  <c r="I177" i="58"/>
  <c r="I154" i="58"/>
  <c r="I62" i="58"/>
  <c r="I38" i="58"/>
  <c r="I233" i="58"/>
  <c r="I202" i="58"/>
  <c r="I130" i="58"/>
  <c r="I93" i="58"/>
  <c r="K177" i="58"/>
  <c r="K154" i="58"/>
  <c r="K62" i="58"/>
  <c r="K38" i="58"/>
  <c r="K233" i="58"/>
  <c r="K202" i="58"/>
  <c r="K130" i="58"/>
  <c r="K93" i="58"/>
  <c r="M177" i="58"/>
  <c r="M154" i="58"/>
  <c r="M62" i="58"/>
  <c r="M38" i="58"/>
  <c r="M233" i="58"/>
  <c r="M202" i="58"/>
  <c r="M130" i="58"/>
  <c r="M93" i="58"/>
  <c r="E23" i="58"/>
  <c r="E27" i="58" s="1"/>
  <c r="L44" i="58" s="1"/>
  <c r="E54" i="58" s="1"/>
  <c r="L68" i="58" s="1"/>
  <c r="E85" i="58" s="1"/>
  <c r="L100" i="58" s="1"/>
  <c r="E122" i="58" s="1"/>
  <c r="J233" i="58"/>
  <c r="J202" i="58"/>
  <c r="J130" i="58"/>
  <c r="J93" i="58"/>
  <c r="J177" i="58"/>
  <c r="J154" i="58"/>
  <c r="J62" i="58"/>
  <c r="J38" i="58"/>
  <c r="L233" i="58"/>
  <c r="L202" i="58"/>
  <c r="L130" i="58"/>
  <c r="L93" i="58"/>
  <c r="L177" i="58"/>
  <c r="L154" i="58"/>
  <c r="L62" i="58"/>
  <c r="L38" i="58"/>
  <c r="L19" i="58"/>
  <c r="D244" i="34"/>
  <c r="D23" i="58" l="1"/>
  <c r="D27" i="58" s="1"/>
  <c r="K44" i="58" s="1"/>
  <c r="D54" i="58" s="1"/>
  <c r="K68" i="58" s="1"/>
  <c r="D85" i="58" s="1"/>
  <c r="K100" i="58" s="1"/>
  <c r="D122" i="58" s="1"/>
  <c r="K161" i="58" s="1"/>
  <c r="D169" i="58" s="1"/>
  <c r="K19" i="58"/>
  <c r="F163" i="58"/>
  <c r="F165" i="58" s="1"/>
  <c r="F187" i="58" s="1"/>
  <c r="F186" i="58" s="1"/>
  <c r="M19" i="58"/>
  <c r="L161" i="58"/>
  <c r="E169" i="58" s="1"/>
  <c r="L137" i="58"/>
  <c r="E144" i="58" s="1"/>
  <c r="L184" i="58" s="1"/>
  <c r="E191" i="58" s="1"/>
  <c r="L209" i="58" s="1"/>
  <c r="E225" i="58" s="1"/>
  <c r="L240" i="58" s="1"/>
  <c r="M137" i="58"/>
  <c r="F144" i="58" s="1"/>
  <c r="M184" i="58" s="1"/>
  <c r="M161" i="58"/>
  <c r="E249" i="58" l="1"/>
  <c r="K137" i="58"/>
  <c r="D144" i="58" s="1"/>
  <c r="K184" i="58" s="1"/>
  <c r="D191" i="58" s="1"/>
  <c r="K209" i="58" s="1"/>
  <c r="D225" i="58" s="1"/>
  <c r="K240" i="58" s="1"/>
  <c r="F191" i="58"/>
  <c r="M209" i="58" s="1"/>
  <c r="F225" i="58" s="1"/>
  <c r="M240" i="58" s="1"/>
  <c r="F169" i="58"/>
  <c r="D113" i="52"/>
  <c r="C113" i="52"/>
  <c r="I113" i="57"/>
  <c r="D102" i="57"/>
  <c r="C102" i="57"/>
  <c r="I113" i="56"/>
  <c r="D102" i="56"/>
  <c r="C102" i="56"/>
  <c r="D102" i="55"/>
  <c r="C102" i="55"/>
  <c r="I113" i="54"/>
  <c r="D102" i="54"/>
  <c r="C102" i="54"/>
  <c r="D242" i="57"/>
  <c r="I233" i="57"/>
  <c r="D233" i="57"/>
  <c r="C233" i="57"/>
  <c r="B233" i="57"/>
  <c r="I202" i="57"/>
  <c r="D202" i="57"/>
  <c r="C202" i="57"/>
  <c r="B202" i="57"/>
  <c r="D188" i="57"/>
  <c r="C188" i="57"/>
  <c r="I177" i="57"/>
  <c r="D177" i="57"/>
  <c r="C177" i="57"/>
  <c r="B177" i="57"/>
  <c r="B166" i="57"/>
  <c r="B188" i="57" s="1"/>
  <c r="I154" i="57"/>
  <c r="D154" i="57"/>
  <c r="C154" i="57"/>
  <c r="B154" i="57"/>
  <c r="I130" i="57"/>
  <c r="D130" i="57"/>
  <c r="C130" i="57"/>
  <c r="B130" i="57"/>
  <c r="I93" i="57"/>
  <c r="D93" i="57"/>
  <c r="C93" i="57"/>
  <c r="B93" i="57"/>
  <c r="I62" i="57"/>
  <c r="D62" i="57"/>
  <c r="C62" i="57"/>
  <c r="B62" i="57"/>
  <c r="D49" i="57"/>
  <c r="I38" i="57"/>
  <c r="D38" i="57"/>
  <c r="C38" i="57"/>
  <c r="B38" i="57"/>
  <c r="H10" i="57"/>
  <c r="H233" i="57" s="1"/>
  <c r="G10" i="57"/>
  <c r="G177" i="57" s="1"/>
  <c r="I233" i="56"/>
  <c r="D233" i="56"/>
  <c r="C233" i="56"/>
  <c r="B233" i="56"/>
  <c r="I202" i="56"/>
  <c r="D202" i="56"/>
  <c r="C202" i="56"/>
  <c r="B202" i="56"/>
  <c r="D188" i="56"/>
  <c r="C188" i="56"/>
  <c r="I177" i="56"/>
  <c r="D177" i="56"/>
  <c r="C177" i="56"/>
  <c r="B177" i="56"/>
  <c r="B166" i="56"/>
  <c r="B188" i="56" s="1"/>
  <c r="I154" i="56"/>
  <c r="D154" i="56"/>
  <c r="C154" i="56"/>
  <c r="B154" i="56"/>
  <c r="I130" i="56"/>
  <c r="D130" i="56"/>
  <c r="C130" i="56"/>
  <c r="B130" i="56"/>
  <c r="I93" i="56"/>
  <c r="D93" i="56"/>
  <c r="C93" i="56"/>
  <c r="B93" i="56"/>
  <c r="I62" i="56"/>
  <c r="D62" i="56"/>
  <c r="C62" i="56"/>
  <c r="B62" i="56"/>
  <c r="I38" i="56"/>
  <c r="D38" i="56"/>
  <c r="C38" i="56"/>
  <c r="B38" i="56"/>
  <c r="I16" i="56"/>
  <c r="H10" i="56"/>
  <c r="H233" i="56" s="1"/>
  <c r="G10" i="56"/>
  <c r="G177" i="56" s="1"/>
  <c r="I233" i="55"/>
  <c r="D233" i="55"/>
  <c r="C233" i="55"/>
  <c r="B233" i="55"/>
  <c r="I202" i="55"/>
  <c r="D202" i="55"/>
  <c r="C202" i="55"/>
  <c r="B202" i="55"/>
  <c r="D188" i="55"/>
  <c r="C188" i="55"/>
  <c r="I177" i="55"/>
  <c r="D177" i="55"/>
  <c r="C177" i="55"/>
  <c r="B177" i="55"/>
  <c r="B166" i="55"/>
  <c r="B188" i="55" s="1"/>
  <c r="I154" i="55"/>
  <c r="D154" i="55"/>
  <c r="C154" i="55"/>
  <c r="B154" i="55"/>
  <c r="I130" i="55"/>
  <c r="D130" i="55"/>
  <c r="C130" i="55"/>
  <c r="B130" i="55"/>
  <c r="I93" i="55"/>
  <c r="D93" i="55"/>
  <c r="C93" i="55"/>
  <c r="B93" i="55"/>
  <c r="I62" i="55"/>
  <c r="D62" i="55"/>
  <c r="C62" i="55"/>
  <c r="B62" i="55"/>
  <c r="I38" i="55"/>
  <c r="D38" i="55"/>
  <c r="C38" i="55"/>
  <c r="B38" i="55"/>
  <c r="H10" i="55"/>
  <c r="H233" i="55" s="1"/>
  <c r="G10" i="55"/>
  <c r="G177" i="55" s="1"/>
  <c r="I233" i="54"/>
  <c r="D233" i="54"/>
  <c r="C233" i="54"/>
  <c r="B233" i="54"/>
  <c r="I202" i="54"/>
  <c r="D202" i="54"/>
  <c r="C202" i="54"/>
  <c r="B202" i="54"/>
  <c r="D188" i="54"/>
  <c r="C188" i="54"/>
  <c r="I177" i="54"/>
  <c r="D177" i="54"/>
  <c r="C177" i="54"/>
  <c r="B177" i="54"/>
  <c r="B166" i="54"/>
  <c r="B188" i="54" s="1"/>
  <c r="I154" i="54"/>
  <c r="D154" i="54"/>
  <c r="C154" i="54"/>
  <c r="B154" i="54"/>
  <c r="I130" i="54"/>
  <c r="D130" i="54"/>
  <c r="C130" i="54"/>
  <c r="B130" i="54"/>
  <c r="I93" i="54"/>
  <c r="D93" i="54"/>
  <c r="C93" i="54"/>
  <c r="B93" i="54"/>
  <c r="I62" i="54"/>
  <c r="D62" i="54"/>
  <c r="C62" i="54"/>
  <c r="B62" i="54"/>
  <c r="I38" i="54"/>
  <c r="D38" i="54"/>
  <c r="C38" i="54"/>
  <c r="B38" i="54"/>
  <c r="H10" i="54"/>
  <c r="H233" i="54" s="1"/>
  <c r="G10" i="54"/>
  <c r="G177" i="54" s="1"/>
  <c r="F249" i="58" l="1"/>
  <c r="D249" i="58"/>
  <c r="D113" i="57"/>
  <c r="C113" i="56"/>
  <c r="I113" i="55"/>
  <c r="D113" i="55"/>
  <c r="C113" i="57"/>
  <c r="D113" i="56"/>
  <c r="H113" i="57"/>
  <c r="B111" i="57"/>
  <c r="B48" i="57"/>
  <c r="H113" i="54"/>
  <c r="C113" i="55"/>
  <c r="D163" i="56"/>
  <c r="H113" i="56"/>
  <c r="B111" i="56"/>
  <c r="H113" i="55"/>
  <c r="C113" i="54"/>
  <c r="I76" i="57"/>
  <c r="I217" i="57"/>
  <c r="D113" i="54"/>
  <c r="D139" i="54"/>
  <c r="D164" i="54" s="1"/>
  <c r="H211" i="54"/>
  <c r="H217" i="54"/>
  <c r="H71" i="55"/>
  <c r="H70" i="55" s="1"/>
  <c r="D79" i="55"/>
  <c r="C139" i="55"/>
  <c r="C164" i="55" s="1"/>
  <c r="H76" i="56"/>
  <c r="H102" i="56"/>
  <c r="I105" i="56"/>
  <c r="C139" i="56"/>
  <c r="C164" i="56" s="1"/>
  <c r="H217" i="56"/>
  <c r="I79" i="57"/>
  <c r="I102" i="57"/>
  <c r="C139" i="57"/>
  <c r="C164" i="57" s="1"/>
  <c r="D139" i="57"/>
  <c r="D164" i="57" s="1"/>
  <c r="H211" i="57"/>
  <c r="C48" i="57"/>
  <c r="D47" i="57"/>
  <c r="D50" i="57"/>
  <c r="D48" i="57" s="1"/>
  <c r="B112" i="56"/>
  <c r="B112" i="57"/>
  <c r="I211" i="57"/>
  <c r="H217" i="57"/>
  <c r="I102" i="54"/>
  <c r="H211" i="55"/>
  <c r="D79" i="56"/>
  <c r="C79" i="57"/>
  <c r="I71" i="54"/>
  <c r="I70" i="54" s="1"/>
  <c r="H71" i="54"/>
  <c r="H70" i="54" s="1"/>
  <c r="I76" i="54"/>
  <c r="H76" i="54"/>
  <c r="D79" i="54"/>
  <c r="H79" i="54"/>
  <c r="I79" i="54"/>
  <c r="C79" i="54"/>
  <c r="H102" i="54"/>
  <c r="I105" i="54"/>
  <c r="H105" i="54"/>
  <c r="C139" i="54"/>
  <c r="C164" i="54" s="1"/>
  <c r="I211" i="54"/>
  <c r="I217" i="54"/>
  <c r="I71" i="55"/>
  <c r="I70" i="55" s="1"/>
  <c r="H76" i="55"/>
  <c r="I76" i="55"/>
  <c r="C79" i="55"/>
  <c r="I79" i="55"/>
  <c r="H79" i="55"/>
  <c r="H102" i="55"/>
  <c r="I102" i="55"/>
  <c r="H105" i="55"/>
  <c r="I105" i="55"/>
  <c r="D139" i="55"/>
  <c r="D164" i="55" s="1"/>
  <c r="I211" i="55"/>
  <c r="H217" i="55"/>
  <c r="I217" i="55"/>
  <c r="I71" i="56"/>
  <c r="I70" i="56" s="1"/>
  <c r="H71" i="56"/>
  <c r="H70" i="56" s="1"/>
  <c r="I76" i="56"/>
  <c r="H79" i="56"/>
  <c r="I79" i="56"/>
  <c r="C79" i="56"/>
  <c r="I102" i="56"/>
  <c r="H105" i="56"/>
  <c r="D139" i="56"/>
  <c r="D164" i="56" s="1"/>
  <c r="H211" i="56"/>
  <c r="I217" i="56"/>
  <c r="H71" i="57"/>
  <c r="H70" i="57" s="1"/>
  <c r="I71" i="57"/>
  <c r="I70" i="57" s="1"/>
  <c r="H76" i="57"/>
  <c r="H79" i="57"/>
  <c r="D79" i="57"/>
  <c r="H102" i="57"/>
  <c r="H105" i="57"/>
  <c r="I105" i="57"/>
  <c r="I16" i="57"/>
  <c r="D163" i="57" s="1"/>
  <c r="I16" i="54"/>
  <c r="D163" i="54" s="1"/>
  <c r="B110" i="57"/>
  <c r="I211" i="56"/>
  <c r="H16" i="54"/>
  <c r="C23" i="54" s="1"/>
  <c r="C27" i="54" s="1"/>
  <c r="H44" i="54" s="1"/>
  <c r="C54" i="54" s="1"/>
  <c r="H68" i="54" s="1"/>
  <c r="H16" i="55"/>
  <c r="C23" i="55" s="1"/>
  <c r="C27" i="55" s="1"/>
  <c r="H44" i="55" s="1"/>
  <c r="C54" i="55" s="1"/>
  <c r="H68" i="55" s="1"/>
  <c r="H16" i="56"/>
  <c r="C23" i="56" s="1"/>
  <c r="C27" i="56" s="1"/>
  <c r="H44" i="56" s="1"/>
  <c r="C54" i="56" s="1"/>
  <c r="H68" i="56" s="1"/>
  <c r="H16" i="57"/>
  <c r="C23" i="57" s="1"/>
  <c r="C27" i="57" s="1"/>
  <c r="H44" i="57" s="1"/>
  <c r="C54" i="57" s="1"/>
  <c r="H68" i="57" s="1"/>
  <c r="B110" i="56"/>
  <c r="I16" i="55"/>
  <c r="D163" i="55" s="1"/>
  <c r="G38" i="57"/>
  <c r="G62" i="57"/>
  <c r="G93" i="57"/>
  <c r="G130" i="57"/>
  <c r="H154" i="57"/>
  <c r="H177" i="57"/>
  <c r="G202" i="57"/>
  <c r="G233" i="57"/>
  <c r="H38" i="57"/>
  <c r="H62" i="57"/>
  <c r="H93" i="57"/>
  <c r="H130" i="57"/>
  <c r="G154" i="57"/>
  <c r="H202" i="57"/>
  <c r="D23" i="56"/>
  <c r="D27" i="56" s="1"/>
  <c r="I44" i="56" s="1"/>
  <c r="D54" i="56" s="1"/>
  <c r="I68" i="56" s="1"/>
  <c r="G38" i="56"/>
  <c r="G62" i="56"/>
  <c r="G93" i="56"/>
  <c r="G130" i="56"/>
  <c r="H154" i="56"/>
  <c r="H177" i="56"/>
  <c r="G202" i="56"/>
  <c r="G233" i="56"/>
  <c r="I19" i="56"/>
  <c r="H38" i="56"/>
  <c r="H62" i="56"/>
  <c r="H93" i="56"/>
  <c r="H130" i="56"/>
  <c r="G154" i="56"/>
  <c r="H202" i="56"/>
  <c r="G38" i="55"/>
  <c r="G62" i="55"/>
  <c r="G93" i="55"/>
  <c r="G130" i="55"/>
  <c r="H154" i="55"/>
  <c r="H177" i="55"/>
  <c r="G202" i="55"/>
  <c r="G233" i="55"/>
  <c r="H38" i="55"/>
  <c r="H62" i="55"/>
  <c r="H93" i="55"/>
  <c r="H130" i="55"/>
  <c r="G154" i="55"/>
  <c r="H202" i="55"/>
  <c r="G38" i="54"/>
  <c r="G62" i="54"/>
  <c r="G93" i="54"/>
  <c r="G130" i="54"/>
  <c r="H154" i="54"/>
  <c r="H177" i="54"/>
  <c r="G202" i="54"/>
  <c r="G233" i="54"/>
  <c r="H38" i="54"/>
  <c r="H62" i="54"/>
  <c r="H93" i="54"/>
  <c r="H130" i="54"/>
  <c r="G154" i="54"/>
  <c r="H202" i="54"/>
  <c r="D165" i="56" l="1"/>
  <c r="D187" i="56" s="1"/>
  <c r="D186" i="56" s="1"/>
  <c r="D165" i="54"/>
  <c r="D187" i="54" s="1"/>
  <c r="D186" i="54" s="1"/>
  <c r="D165" i="55"/>
  <c r="D187" i="55" s="1"/>
  <c r="D186" i="55" s="1"/>
  <c r="I19" i="57"/>
  <c r="D23" i="57"/>
  <c r="D27" i="57" s="1"/>
  <c r="I44" i="57" s="1"/>
  <c r="D54" i="57" s="1"/>
  <c r="I68" i="57" s="1"/>
  <c r="D85" i="57" s="1"/>
  <c r="I100" i="57" s="1"/>
  <c r="D122" i="57" s="1"/>
  <c r="C85" i="56"/>
  <c r="H100" i="56" s="1"/>
  <c r="C122" i="56" s="1"/>
  <c r="H137" i="56" s="1"/>
  <c r="C144" i="56" s="1"/>
  <c r="H184" i="56" s="1"/>
  <c r="C85" i="54"/>
  <c r="H100" i="54" s="1"/>
  <c r="C122" i="54" s="1"/>
  <c r="H161" i="54" s="1"/>
  <c r="D165" i="57"/>
  <c r="D187" i="57" s="1"/>
  <c r="D186" i="57" s="1"/>
  <c r="C163" i="54"/>
  <c r="C165" i="54" s="1"/>
  <c r="C187" i="54" s="1"/>
  <c r="C186" i="54" s="1"/>
  <c r="D23" i="54"/>
  <c r="D27" i="54" s="1"/>
  <c r="I44" i="54" s="1"/>
  <c r="D54" i="54" s="1"/>
  <c r="I68" i="54" s="1"/>
  <c r="D85" i="54" s="1"/>
  <c r="I100" i="54" s="1"/>
  <c r="D122" i="54" s="1"/>
  <c r="I137" i="54" s="1"/>
  <c r="D144" i="54" s="1"/>
  <c r="I184" i="54" s="1"/>
  <c r="I19" i="55"/>
  <c r="H19" i="54"/>
  <c r="C85" i="55"/>
  <c r="H100" i="55" s="1"/>
  <c r="C122" i="55" s="1"/>
  <c r="H161" i="55" s="1"/>
  <c r="C163" i="56"/>
  <c r="C165" i="56" s="1"/>
  <c r="C187" i="56" s="1"/>
  <c r="C186" i="56" s="1"/>
  <c r="D85" i="56"/>
  <c r="I100" i="56" s="1"/>
  <c r="D122" i="56" s="1"/>
  <c r="I161" i="56" s="1"/>
  <c r="D169" i="56" s="1"/>
  <c r="H19" i="56"/>
  <c r="C85" i="57"/>
  <c r="H100" i="57" s="1"/>
  <c r="C122" i="57" s="1"/>
  <c r="H137" i="57" s="1"/>
  <c r="C144" i="57" s="1"/>
  <c r="H184" i="57" s="1"/>
  <c r="I19" i="54"/>
  <c r="C163" i="55"/>
  <c r="C165" i="55" s="1"/>
  <c r="C187" i="55" s="1"/>
  <c r="C186" i="55" s="1"/>
  <c r="D23" i="55"/>
  <c r="D27" i="55" s="1"/>
  <c r="I44" i="55" s="1"/>
  <c r="D54" i="55" s="1"/>
  <c r="I68" i="55" s="1"/>
  <c r="D85" i="55" s="1"/>
  <c r="I100" i="55" s="1"/>
  <c r="D122" i="55" s="1"/>
  <c r="I137" i="55" s="1"/>
  <c r="D144" i="55" s="1"/>
  <c r="I184" i="55" s="1"/>
  <c r="H19" i="55"/>
  <c r="C163" i="57"/>
  <c r="C165" i="57" s="1"/>
  <c r="C187" i="57" s="1"/>
  <c r="C186" i="57" s="1"/>
  <c r="H19" i="57"/>
  <c r="G68" i="56"/>
  <c r="D191" i="55" l="1"/>
  <c r="I209" i="55" s="1"/>
  <c r="D225" i="55" s="1"/>
  <c r="I240" i="55" s="1"/>
  <c r="G68" i="57"/>
  <c r="D191" i="54"/>
  <c r="I209" i="54" s="1"/>
  <c r="D225" i="54" s="1"/>
  <c r="I240" i="54" s="1"/>
  <c r="I161" i="57"/>
  <c r="D169" i="57" s="1"/>
  <c r="I137" i="57"/>
  <c r="D144" i="57" s="1"/>
  <c r="I184" i="57" s="1"/>
  <c r="D191" i="57" s="1"/>
  <c r="I209" i="57" s="1"/>
  <c r="D225" i="57" s="1"/>
  <c r="I240" i="57" s="1"/>
  <c r="D249" i="57" s="1"/>
  <c r="C191" i="57"/>
  <c r="H209" i="57" s="1"/>
  <c r="C225" i="57" s="1"/>
  <c r="H240" i="57" s="1"/>
  <c r="C169" i="54"/>
  <c r="H161" i="56"/>
  <c r="C169" i="56" s="1"/>
  <c r="I137" i="56"/>
  <c r="D144" i="56" s="1"/>
  <c r="I184" i="56" s="1"/>
  <c r="D191" i="56" s="1"/>
  <c r="I209" i="56" s="1"/>
  <c r="D225" i="56" s="1"/>
  <c r="I240" i="56" s="1"/>
  <c r="G68" i="55"/>
  <c r="H161" i="57"/>
  <c r="C169" i="57" s="1"/>
  <c r="H137" i="54"/>
  <c r="C144" i="54" s="1"/>
  <c r="H184" i="54" s="1"/>
  <c r="C191" i="54" s="1"/>
  <c r="H209" i="54" s="1"/>
  <c r="C225" i="54" s="1"/>
  <c r="H240" i="54" s="1"/>
  <c r="I161" i="54"/>
  <c r="D169" i="54" s="1"/>
  <c r="G68" i="54"/>
  <c r="H137" i="55"/>
  <c r="C144" i="55" s="1"/>
  <c r="H184" i="55" s="1"/>
  <c r="C191" i="55" s="1"/>
  <c r="H209" i="55" s="1"/>
  <c r="C225" i="55" s="1"/>
  <c r="H240" i="55" s="1"/>
  <c r="C169" i="55"/>
  <c r="I161" i="55"/>
  <c r="D169" i="55" s="1"/>
  <c r="C191" i="56"/>
  <c r="H209" i="56" s="1"/>
  <c r="C225" i="56" s="1"/>
  <c r="H240" i="56" s="1"/>
  <c r="C249" i="55" l="1"/>
  <c r="C249" i="56"/>
  <c r="C249" i="57"/>
  <c r="C249" i="54"/>
  <c r="D249" i="56"/>
  <c r="D249" i="54"/>
  <c r="D249" i="55"/>
  <c r="C139" i="53"/>
  <c r="C164" i="53" s="1"/>
  <c r="I113" i="53"/>
  <c r="H113" i="53"/>
  <c r="I105" i="53"/>
  <c r="D102" i="53"/>
  <c r="C102" i="53"/>
  <c r="D79" i="53"/>
  <c r="I71" i="53"/>
  <c r="I70" i="53" s="1"/>
  <c r="I233" i="53"/>
  <c r="D233" i="53"/>
  <c r="C233" i="53"/>
  <c r="B233" i="53"/>
  <c r="I202" i="53"/>
  <c r="D202" i="53"/>
  <c r="C202" i="53"/>
  <c r="B202" i="53"/>
  <c r="D188" i="53"/>
  <c r="C188" i="53"/>
  <c r="I177" i="53"/>
  <c r="D177" i="53"/>
  <c r="C177" i="53"/>
  <c r="B177" i="53"/>
  <c r="B166" i="53"/>
  <c r="B188" i="53" s="1"/>
  <c r="I154" i="53"/>
  <c r="D154" i="53"/>
  <c r="C154" i="53"/>
  <c r="B154" i="53"/>
  <c r="I130" i="53"/>
  <c r="D130" i="53"/>
  <c r="C130" i="53"/>
  <c r="B130" i="53"/>
  <c r="I93" i="53"/>
  <c r="D93" i="53"/>
  <c r="C93" i="53"/>
  <c r="B93" i="53"/>
  <c r="I62" i="53"/>
  <c r="D62" i="53"/>
  <c r="C62" i="53"/>
  <c r="B62" i="53"/>
  <c r="I38" i="53"/>
  <c r="D38" i="53"/>
  <c r="C38" i="53"/>
  <c r="B38" i="53"/>
  <c r="H10" i="53"/>
  <c r="H233" i="53" s="1"/>
  <c r="G10" i="53"/>
  <c r="G177" i="53" s="1"/>
  <c r="C113" i="53" l="1"/>
  <c r="I16" i="53"/>
  <c r="D163" i="53" s="1"/>
  <c r="D113" i="53"/>
  <c r="H79" i="53"/>
  <c r="H76" i="53"/>
  <c r="H102" i="53"/>
  <c r="I217" i="53"/>
  <c r="H71" i="53"/>
  <c r="H70" i="53" s="1"/>
  <c r="I76" i="53"/>
  <c r="C79" i="53"/>
  <c r="I79" i="53"/>
  <c r="I102" i="53"/>
  <c r="H105" i="53"/>
  <c r="D139" i="53"/>
  <c r="D164" i="53" s="1"/>
  <c r="I211" i="53"/>
  <c r="H211" i="53"/>
  <c r="H217" i="53"/>
  <c r="H16" i="53"/>
  <c r="C23" i="53" s="1"/>
  <c r="C27" i="53" s="1"/>
  <c r="H44" i="53" s="1"/>
  <c r="C54" i="53" s="1"/>
  <c r="H68" i="53" s="1"/>
  <c r="G38" i="53"/>
  <c r="G62" i="53"/>
  <c r="G93" i="53"/>
  <c r="G130" i="53"/>
  <c r="H154" i="53"/>
  <c r="H177" i="53"/>
  <c r="G202" i="53"/>
  <c r="G233" i="53"/>
  <c r="H38" i="53"/>
  <c r="H62" i="53"/>
  <c r="H93" i="53"/>
  <c r="H130" i="53"/>
  <c r="G154" i="53"/>
  <c r="H202" i="53"/>
  <c r="C85" i="53" l="1"/>
  <c r="H100" i="53" s="1"/>
  <c r="C122" i="53" s="1"/>
  <c r="H161" i="53" s="1"/>
  <c r="D165" i="53"/>
  <c r="D187" i="53" s="1"/>
  <c r="D186" i="53" s="1"/>
  <c r="D23" i="53"/>
  <c r="D27" i="53" s="1"/>
  <c r="I44" i="53" s="1"/>
  <c r="D54" i="53" s="1"/>
  <c r="I68" i="53" s="1"/>
  <c r="D85" i="53" s="1"/>
  <c r="I100" i="53" s="1"/>
  <c r="D122" i="53" s="1"/>
  <c r="I161" i="53" s="1"/>
  <c r="D169" i="53" s="1"/>
  <c r="I19" i="53"/>
  <c r="C163" i="53"/>
  <c r="C165" i="53" s="1"/>
  <c r="C187" i="53" s="1"/>
  <c r="C186" i="53" s="1"/>
  <c r="H19" i="53"/>
  <c r="H137" i="53" l="1"/>
  <c r="C144" i="53" s="1"/>
  <c r="H184" i="53" s="1"/>
  <c r="C191" i="53" s="1"/>
  <c r="H209" i="53" s="1"/>
  <c r="C225" i="53" s="1"/>
  <c r="H240" i="53" s="1"/>
  <c r="G68" i="53"/>
  <c r="C169" i="53"/>
  <c r="I137" i="53"/>
  <c r="D144" i="53" s="1"/>
  <c r="I184" i="53" s="1"/>
  <c r="D191" i="53" s="1"/>
  <c r="I209" i="53" s="1"/>
  <c r="D225" i="53" s="1"/>
  <c r="I240" i="53" s="1"/>
  <c r="C249" i="53" l="1"/>
  <c r="D249" i="53"/>
  <c r="H217" i="52"/>
  <c r="I211" i="52"/>
  <c r="D139" i="52"/>
  <c r="D164" i="52" s="1"/>
  <c r="I113" i="52"/>
  <c r="I102" i="52"/>
  <c r="H102" i="52"/>
  <c r="I79" i="52"/>
  <c r="C79" i="52"/>
  <c r="H76" i="52"/>
  <c r="I71" i="52"/>
  <c r="I70" i="52" s="1"/>
  <c r="H71" i="52"/>
  <c r="H70" i="52" s="1"/>
  <c r="D102" i="51"/>
  <c r="C102" i="51"/>
  <c r="C79" i="51"/>
  <c r="I233" i="52"/>
  <c r="D233" i="52"/>
  <c r="C233" i="52"/>
  <c r="B233" i="52"/>
  <c r="I217" i="52"/>
  <c r="H211" i="52"/>
  <c r="I202" i="52"/>
  <c r="D202" i="52"/>
  <c r="C202" i="52"/>
  <c r="B202" i="52"/>
  <c r="D188" i="52"/>
  <c r="C188" i="52"/>
  <c r="I177" i="52"/>
  <c r="D177" i="52"/>
  <c r="C177" i="52"/>
  <c r="B177" i="52"/>
  <c r="B166" i="52"/>
  <c r="B188" i="52" s="1"/>
  <c r="I154" i="52"/>
  <c r="D154" i="52"/>
  <c r="C154" i="52"/>
  <c r="B154" i="52"/>
  <c r="C139" i="52"/>
  <c r="C164" i="52" s="1"/>
  <c r="I130" i="52"/>
  <c r="D130" i="52"/>
  <c r="C130" i="52"/>
  <c r="B130" i="52"/>
  <c r="H113" i="52"/>
  <c r="I105" i="52"/>
  <c r="H105" i="52"/>
  <c r="D102" i="52"/>
  <c r="C102" i="52"/>
  <c r="I93" i="52"/>
  <c r="D93" i="52"/>
  <c r="C93" i="52"/>
  <c r="B93" i="52"/>
  <c r="D79" i="52"/>
  <c r="H79" i="52"/>
  <c r="I76" i="52"/>
  <c r="I62" i="52"/>
  <c r="D62" i="52"/>
  <c r="C62" i="52"/>
  <c r="B62" i="52"/>
  <c r="I38" i="52"/>
  <c r="D38" i="52"/>
  <c r="C38" i="52"/>
  <c r="B38" i="52"/>
  <c r="H10" i="52"/>
  <c r="H233" i="52" s="1"/>
  <c r="G10" i="52"/>
  <c r="G93" i="52" s="1"/>
  <c r="I233" i="51"/>
  <c r="D233" i="51"/>
  <c r="C233" i="51"/>
  <c r="B233" i="51"/>
  <c r="I202" i="51"/>
  <c r="D202" i="51"/>
  <c r="C202" i="51"/>
  <c r="B202" i="51"/>
  <c r="D188" i="51"/>
  <c r="C188" i="51"/>
  <c r="I177" i="51"/>
  <c r="D177" i="51"/>
  <c r="C177" i="51"/>
  <c r="B177" i="51"/>
  <c r="B166" i="51"/>
  <c r="B188" i="51" s="1"/>
  <c r="I154" i="51"/>
  <c r="D154" i="51"/>
  <c r="C154" i="51"/>
  <c r="B154" i="51"/>
  <c r="I130" i="51"/>
  <c r="D130" i="51"/>
  <c r="C130" i="51"/>
  <c r="B130" i="51"/>
  <c r="I93" i="51"/>
  <c r="D93" i="51"/>
  <c r="C93" i="51"/>
  <c r="B93" i="51"/>
  <c r="I62" i="51"/>
  <c r="D62" i="51"/>
  <c r="C62" i="51"/>
  <c r="B62" i="51"/>
  <c r="I38" i="51"/>
  <c r="D38" i="51"/>
  <c r="C38" i="51"/>
  <c r="B38" i="51"/>
  <c r="H10" i="51"/>
  <c r="H233" i="51" s="1"/>
  <c r="G10" i="51"/>
  <c r="G177" i="51" s="1"/>
  <c r="H102" i="49"/>
  <c r="D102" i="49"/>
  <c r="C102" i="42"/>
  <c r="D102" i="43"/>
  <c r="C102" i="43"/>
  <c r="D102" i="44"/>
  <c r="C102" i="44"/>
  <c r="D102" i="45"/>
  <c r="C102" i="45"/>
  <c r="D102" i="46"/>
  <c r="C102" i="46"/>
  <c r="D102" i="47"/>
  <c r="C102" i="47"/>
  <c r="D102" i="48"/>
  <c r="C102" i="48"/>
  <c r="D102" i="50"/>
  <c r="C102" i="50"/>
  <c r="I233" i="50"/>
  <c r="D233" i="50"/>
  <c r="C233" i="50"/>
  <c r="B233" i="50"/>
  <c r="I202" i="50"/>
  <c r="D202" i="50"/>
  <c r="C202" i="50"/>
  <c r="B202" i="50"/>
  <c r="D188" i="50"/>
  <c r="C188" i="50"/>
  <c r="I177" i="50"/>
  <c r="D177" i="50"/>
  <c r="C177" i="50"/>
  <c r="B177" i="50"/>
  <c r="B166" i="50"/>
  <c r="B188" i="50" s="1"/>
  <c r="I154" i="50"/>
  <c r="D154" i="50"/>
  <c r="C154" i="50"/>
  <c r="B154" i="50"/>
  <c r="I130" i="50"/>
  <c r="D130" i="50"/>
  <c r="C130" i="50"/>
  <c r="B130" i="50"/>
  <c r="I93" i="50"/>
  <c r="D93" i="50"/>
  <c r="C93" i="50"/>
  <c r="B93" i="50"/>
  <c r="I62" i="50"/>
  <c r="D62" i="50"/>
  <c r="C62" i="50"/>
  <c r="B62" i="50"/>
  <c r="I38" i="50"/>
  <c r="D38" i="50"/>
  <c r="C38" i="50"/>
  <c r="B38" i="50"/>
  <c r="H10" i="50"/>
  <c r="H233" i="50" s="1"/>
  <c r="G10" i="50"/>
  <c r="G177" i="50" s="1"/>
  <c r="I233" i="49"/>
  <c r="D233" i="49"/>
  <c r="C233" i="49"/>
  <c r="B233" i="49"/>
  <c r="I202" i="49"/>
  <c r="D202" i="49"/>
  <c r="C202" i="49"/>
  <c r="B202" i="49"/>
  <c r="D188" i="49"/>
  <c r="C188" i="49"/>
  <c r="I177" i="49"/>
  <c r="D177" i="49"/>
  <c r="C177" i="49"/>
  <c r="B177" i="49"/>
  <c r="B166" i="49"/>
  <c r="B188" i="49" s="1"/>
  <c r="I154" i="49"/>
  <c r="D154" i="49"/>
  <c r="C154" i="49"/>
  <c r="B154" i="49"/>
  <c r="I130" i="49"/>
  <c r="D130" i="49"/>
  <c r="C130" i="49"/>
  <c r="B130" i="49"/>
  <c r="C102" i="49"/>
  <c r="I93" i="49"/>
  <c r="D93" i="49"/>
  <c r="C93" i="49"/>
  <c r="B93" i="49"/>
  <c r="I62" i="49"/>
  <c r="D62" i="49"/>
  <c r="C62" i="49"/>
  <c r="B62" i="49"/>
  <c r="I38" i="49"/>
  <c r="D38" i="49"/>
  <c r="C38" i="49"/>
  <c r="B38" i="49"/>
  <c r="H10" i="49"/>
  <c r="H233" i="49" s="1"/>
  <c r="G10" i="49"/>
  <c r="G177" i="49" s="1"/>
  <c r="I233" i="48"/>
  <c r="D233" i="48"/>
  <c r="C233" i="48"/>
  <c r="B233" i="48"/>
  <c r="I202" i="48"/>
  <c r="D202" i="48"/>
  <c r="C202" i="48"/>
  <c r="B202" i="48"/>
  <c r="D188" i="48"/>
  <c r="C188" i="48"/>
  <c r="I177" i="48"/>
  <c r="D177" i="48"/>
  <c r="C177" i="48"/>
  <c r="B177" i="48"/>
  <c r="B166" i="48"/>
  <c r="B188" i="48" s="1"/>
  <c r="I154" i="48"/>
  <c r="D154" i="48"/>
  <c r="C154" i="48"/>
  <c r="B154" i="48"/>
  <c r="I130" i="48"/>
  <c r="D130" i="48"/>
  <c r="C130" i="48"/>
  <c r="B130" i="48"/>
  <c r="I93" i="48"/>
  <c r="D93" i="48"/>
  <c r="C93" i="48"/>
  <c r="B93" i="48"/>
  <c r="I62" i="48"/>
  <c r="D62" i="48"/>
  <c r="C62" i="48"/>
  <c r="B62" i="48"/>
  <c r="I38" i="48"/>
  <c r="D38" i="48"/>
  <c r="C38" i="48"/>
  <c r="B38" i="48"/>
  <c r="H10" i="48"/>
  <c r="H233" i="48" s="1"/>
  <c r="G10" i="48"/>
  <c r="G177" i="48" s="1"/>
  <c r="I233" i="47"/>
  <c r="D233" i="47"/>
  <c r="C233" i="47"/>
  <c r="B233" i="47"/>
  <c r="I202" i="47"/>
  <c r="D202" i="47"/>
  <c r="C202" i="47"/>
  <c r="B202" i="47"/>
  <c r="D188" i="47"/>
  <c r="C188" i="47"/>
  <c r="I177" i="47"/>
  <c r="D177" i="47"/>
  <c r="C177" i="47"/>
  <c r="B177" i="47"/>
  <c r="B166" i="47"/>
  <c r="B188" i="47" s="1"/>
  <c r="I154" i="47"/>
  <c r="D154" i="47"/>
  <c r="C154" i="47"/>
  <c r="B154" i="47"/>
  <c r="I130" i="47"/>
  <c r="D130" i="47"/>
  <c r="C130" i="47"/>
  <c r="B130" i="47"/>
  <c r="I93" i="47"/>
  <c r="D93" i="47"/>
  <c r="C93" i="47"/>
  <c r="B93" i="47"/>
  <c r="I62" i="47"/>
  <c r="D62" i="47"/>
  <c r="C62" i="47"/>
  <c r="B62" i="47"/>
  <c r="I38" i="47"/>
  <c r="D38" i="47"/>
  <c r="C38" i="47"/>
  <c r="B38" i="47"/>
  <c r="H10" i="47"/>
  <c r="H233" i="47" s="1"/>
  <c r="G10" i="47"/>
  <c r="G93" i="47" s="1"/>
  <c r="I233" i="46"/>
  <c r="D233" i="46"/>
  <c r="C233" i="46"/>
  <c r="B233" i="46"/>
  <c r="I202" i="46"/>
  <c r="D202" i="46"/>
  <c r="C202" i="46"/>
  <c r="B202" i="46"/>
  <c r="D188" i="46"/>
  <c r="C188" i="46"/>
  <c r="I177" i="46"/>
  <c r="D177" i="46"/>
  <c r="C177" i="46"/>
  <c r="B177" i="46"/>
  <c r="B166" i="46"/>
  <c r="B188" i="46" s="1"/>
  <c r="I154" i="46"/>
  <c r="D154" i="46"/>
  <c r="C154" i="46"/>
  <c r="B154" i="46"/>
  <c r="I130" i="46"/>
  <c r="D130" i="46"/>
  <c r="C130" i="46"/>
  <c r="B130" i="46"/>
  <c r="I93" i="46"/>
  <c r="D93" i="46"/>
  <c r="C93" i="46"/>
  <c r="B93" i="46"/>
  <c r="I62" i="46"/>
  <c r="D62" i="46"/>
  <c r="C62" i="46"/>
  <c r="B62" i="46"/>
  <c r="I38" i="46"/>
  <c r="D38" i="46"/>
  <c r="C38" i="46"/>
  <c r="B38" i="46"/>
  <c r="H10" i="46"/>
  <c r="H233" i="46" s="1"/>
  <c r="G10" i="46"/>
  <c r="G93" i="46" s="1"/>
  <c r="I233" i="45"/>
  <c r="D233" i="45"/>
  <c r="C233" i="45"/>
  <c r="B233" i="45"/>
  <c r="I202" i="45"/>
  <c r="D202" i="45"/>
  <c r="C202" i="45"/>
  <c r="B202" i="45"/>
  <c r="D188" i="45"/>
  <c r="C188" i="45"/>
  <c r="I177" i="45"/>
  <c r="D177" i="45"/>
  <c r="C177" i="45"/>
  <c r="B177" i="45"/>
  <c r="B166" i="45"/>
  <c r="B188" i="45" s="1"/>
  <c r="I154" i="45"/>
  <c r="D154" i="45"/>
  <c r="C154" i="45"/>
  <c r="B154" i="45"/>
  <c r="I130" i="45"/>
  <c r="D130" i="45"/>
  <c r="C130" i="45"/>
  <c r="B130" i="45"/>
  <c r="I93" i="45"/>
  <c r="D93" i="45"/>
  <c r="C93" i="45"/>
  <c r="B93" i="45"/>
  <c r="I62" i="45"/>
  <c r="D62" i="45"/>
  <c r="C62" i="45"/>
  <c r="B62" i="45"/>
  <c r="I38" i="45"/>
  <c r="D38" i="45"/>
  <c r="C38" i="45"/>
  <c r="B38" i="45"/>
  <c r="H10" i="45"/>
  <c r="H233" i="45" s="1"/>
  <c r="G10" i="45"/>
  <c r="G177" i="45" s="1"/>
  <c r="I233" i="44"/>
  <c r="D233" i="44"/>
  <c r="C233" i="44"/>
  <c r="B233" i="44"/>
  <c r="I202" i="44"/>
  <c r="D202" i="44"/>
  <c r="C202" i="44"/>
  <c r="B202" i="44"/>
  <c r="D188" i="44"/>
  <c r="C188" i="44"/>
  <c r="I177" i="44"/>
  <c r="D177" i="44"/>
  <c r="C177" i="44"/>
  <c r="B177" i="44"/>
  <c r="B166" i="44"/>
  <c r="B188" i="44" s="1"/>
  <c r="I154" i="44"/>
  <c r="D154" i="44"/>
  <c r="C154" i="44"/>
  <c r="B154" i="44"/>
  <c r="I130" i="44"/>
  <c r="D130" i="44"/>
  <c r="C130" i="44"/>
  <c r="B130" i="44"/>
  <c r="I93" i="44"/>
  <c r="D93" i="44"/>
  <c r="C93" i="44"/>
  <c r="B93" i="44"/>
  <c r="I62" i="44"/>
  <c r="D62" i="44"/>
  <c r="C62" i="44"/>
  <c r="B62" i="44"/>
  <c r="I38" i="44"/>
  <c r="D38" i="44"/>
  <c r="C38" i="44"/>
  <c r="B38" i="44"/>
  <c r="H10" i="44"/>
  <c r="H233" i="44" s="1"/>
  <c r="G10" i="44"/>
  <c r="G93" i="44" s="1"/>
  <c r="I233" i="43"/>
  <c r="D233" i="43"/>
  <c r="C233" i="43"/>
  <c r="B233" i="43"/>
  <c r="I202" i="43"/>
  <c r="D202" i="43"/>
  <c r="C202" i="43"/>
  <c r="B202" i="43"/>
  <c r="D188" i="43"/>
  <c r="C188" i="43"/>
  <c r="I177" i="43"/>
  <c r="D177" i="43"/>
  <c r="C177" i="43"/>
  <c r="B177" i="43"/>
  <c r="B166" i="43"/>
  <c r="B188" i="43" s="1"/>
  <c r="I154" i="43"/>
  <c r="D154" i="43"/>
  <c r="C154" i="43"/>
  <c r="B154" i="43"/>
  <c r="I130" i="43"/>
  <c r="D130" i="43"/>
  <c r="C130" i="43"/>
  <c r="B130" i="43"/>
  <c r="I93" i="43"/>
  <c r="D93" i="43"/>
  <c r="C93" i="43"/>
  <c r="B93" i="43"/>
  <c r="I62" i="43"/>
  <c r="D62" i="43"/>
  <c r="C62" i="43"/>
  <c r="B62" i="43"/>
  <c r="I38" i="43"/>
  <c r="D38" i="43"/>
  <c r="C38" i="43"/>
  <c r="B38" i="43"/>
  <c r="H10" i="43"/>
  <c r="H233" i="43" s="1"/>
  <c r="G10" i="43"/>
  <c r="G177" i="43" s="1"/>
  <c r="I233" i="42"/>
  <c r="D233" i="42"/>
  <c r="C233" i="42"/>
  <c r="B233" i="42"/>
  <c r="I202" i="42"/>
  <c r="D202" i="42"/>
  <c r="C202" i="42"/>
  <c r="B202" i="42"/>
  <c r="D188" i="42"/>
  <c r="C188" i="42"/>
  <c r="I177" i="42"/>
  <c r="D177" i="42"/>
  <c r="C177" i="42"/>
  <c r="B177" i="42"/>
  <c r="B166" i="42"/>
  <c r="B188" i="42" s="1"/>
  <c r="I154" i="42"/>
  <c r="D154" i="42"/>
  <c r="C154" i="42"/>
  <c r="B154" i="42"/>
  <c r="I130" i="42"/>
  <c r="D130" i="42"/>
  <c r="C130" i="42"/>
  <c r="B130" i="42"/>
  <c r="D102" i="42"/>
  <c r="I93" i="42"/>
  <c r="D93" i="42"/>
  <c r="C93" i="42"/>
  <c r="B93" i="42"/>
  <c r="I62" i="42"/>
  <c r="D62" i="42"/>
  <c r="C62" i="42"/>
  <c r="B62" i="42"/>
  <c r="I38" i="42"/>
  <c r="D38" i="42"/>
  <c r="C38" i="42"/>
  <c r="B38" i="42"/>
  <c r="H10" i="42"/>
  <c r="H233" i="42" s="1"/>
  <c r="G10" i="42"/>
  <c r="G177" i="42" s="1"/>
  <c r="H177" i="47" l="1"/>
  <c r="H154" i="46"/>
  <c r="H113" i="43"/>
  <c r="I113" i="45"/>
  <c r="D113" i="44"/>
  <c r="D79" i="44"/>
  <c r="G38" i="46"/>
  <c r="H154" i="44"/>
  <c r="H154" i="49"/>
  <c r="G38" i="52"/>
  <c r="H177" i="52"/>
  <c r="H177" i="44"/>
  <c r="I113" i="46"/>
  <c r="C139" i="42"/>
  <c r="C164" i="42" s="1"/>
  <c r="D113" i="43"/>
  <c r="D113" i="45"/>
  <c r="H113" i="42"/>
  <c r="H113" i="45"/>
  <c r="C113" i="44"/>
  <c r="C113" i="42"/>
  <c r="I113" i="42"/>
  <c r="I113" i="49"/>
  <c r="C113" i="51"/>
  <c r="D113" i="51"/>
  <c r="H113" i="51"/>
  <c r="I113" i="51"/>
  <c r="H102" i="43"/>
  <c r="D113" i="42"/>
  <c r="I113" i="44"/>
  <c r="G38" i="44"/>
  <c r="H177" i="49"/>
  <c r="C113" i="50"/>
  <c r="H113" i="50"/>
  <c r="C113" i="48"/>
  <c r="I113" i="50"/>
  <c r="D113" i="48"/>
  <c r="H177" i="46"/>
  <c r="I113" i="48"/>
  <c r="D113" i="47"/>
  <c r="H113" i="47"/>
  <c r="C113" i="46"/>
  <c r="C113" i="49"/>
  <c r="H154" i="47"/>
  <c r="D113" i="49"/>
  <c r="H113" i="46"/>
  <c r="C113" i="45"/>
  <c r="H113" i="49"/>
  <c r="H154" i="52"/>
  <c r="H105" i="42"/>
  <c r="H16" i="49"/>
  <c r="C23" i="49" s="1"/>
  <c r="C27" i="49" s="1"/>
  <c r="H44" i="49" s="1"/>
  <c r="C54" i="49" s="1"/>
  <c r="H68" i="49" s="1"/>
  <c r="H113" i="48"/>
  <c r="C113" i="47"/>
  <c r="I113" i="47"/>
  <c r="D113" i="46"/>
  <c r="H113" i="44"/>
  <c r="C113" i="43"/>
  <c r="I113" i="43"/>
  <c r="I71" i="42"/>
  <c r="I70" i="42" s="1"/>
  <c r="H76" i="42"/>
  <c r="I79" i="42"/>
  <c r="H102" i="42"/>
  <c r="I71" i="45"/>
  <c r="I70" i="45" s="1"/>
  <c r="H76" i="43"/>
  <c r="H105" i="51"/>
  <c r="D139" i="51"/>
  <c r="D164" i="51" s="1"/>
  <c r="H211" i="51"/>
  <c r="I217" i="51"/>
  <c r="I16" i="42"/>
  <c r="D163" i="42" s="1"/>
  <c r="I217" i="42"/>
  <c r="D79" i="49"/>
  <c r="I105" i="44"/>
  <c r="C48" i="49"/>
  <c r="B48" i="49"/>
  <c r="H211" i="44"/>
  <c r="C79" i="46"/>
  <c r="H105" i="45"/>
  <c r="C79" i="42"/>
  <c r="I71" i="50"/>
  <c r="I70" i="50" s="1"/>
  <c r="H71" i="50"/>
  <c r="H70" i="50" s="1"/>
  <c r="I76" i="50"/>
  <c r="H76" i="50"/>
  <c r="D79" i="50"/>
  <c r="H79" i="50"/>
  <c r="I79" i="50"/>
  <c r="C79" i="50"/>
  <c r="I102" i="50"/>
  <c r="H102" i="50"/>
  <c r="I105" i="50"/>
  <c r="H105" i="50"/>
  <c r="C139" i="50"/>
  <c r="C164" i="50" s="1"/>
  <c r="D139" i="50"/>
  <c r="D164" i="50" s="1"/>
  <c r="H211" i="50"/>
  <c r="I211" i="50"/>
  <c r="I217" i="50"/>
  <c r="H217" i="50"/>
  <c r="H71" i="48"/>
  <c r="H70" i="48" s="1"/>
  <c r="I71" i="48"/>
  <c r="I70" i="48" s="1"/>
  <c r="H76" i="48"/>
  <c r="I76" i="48"/>
  <c r="C79" i="48"/>
  <c r="I79" i="48"/>
  <c r="H79" i="48"/>
  <c r="D79" i="48"/>
  <c r="H102" i="48"/>
  <c r="I102" i="48"/>
  <c r="H105" i="48"/>
  <c r="I105" i="48"/>
  <c r="D139" i="48"/>
  <c r="D164" i="48" s="1"/>
  <c r="C139" i="48"/>
  <c r="C164" i="48" s="1"/>
  <c r="H211" i="48"/>
  <c r="H217" i="48"/>
  <c r="I217" i="48"/>
  <c r="I71" i="47"/>
  <c r="I70" i="47" s="1"/>
  <c r="H71" i="47"/>
  <c r="H70" i="47" s="1"/>
  <c r="I76" i="47"/>
  <c r="H76" i="47"/>
  <c r="D79" i="47"/>
  <c r="H79" i="47"/>
  <c r="I79" i="47"/>
  <c r="C79" i="47"/>
  <c r="I102" i="47"/>
  <c r="H102" i="47"/>
  <c r="I105" i="47"/>
  <c r="H105" i="47"/>
  <c r="C139" i="47"/>
  <c r="C164" i="47" s="1"/>
  <c r="D139" i="47"/>
  <c r="D164" i="47" s="1"/>
  <c r="H211" i="47"/>
  <c r="I211" i="47"/>
  <c r="I217" i="47"/>
  <c r="H217" i="47"/>
  <c r="H71" i="46"/>
  <c r="H70" i="46" s="1"/>
  <c r="I71" i="46"/>
  <c r="I70" i="46" s="1"/>
  <c r="H76" i="46"/>
  <c r="I76" i="46"/>
  <c r="I79" i="46"/>
  <c r="H79" i="46"/>
  <c r="D79" i="46"/>
  <c r="H102" i="46"/>
  <c r="I102" i="46"/>
  <c r="H105" i="46"/>
  <c r="I105" i="46"/>
  <c r="D139" i="46"/>
  <c r="D164" i="46" s="1"/>
  <c r="C139" i="46"/>
  <c r="C164" i="46" s="1"/>
  <c r="I211" i="46"/>
  <c r="H211" i="46"/>
  <c r="H217" i="46"/>
  <c r="I217" i="46"/>
  <c r="H71" i="45"/>
  <c r="H70" i="45" s="1"/>
  <c r="I76" i="45"/>
  <c r="H76" i="45"/>
  <c r="D79" i="45"/>
  <c r="H79" i="45"/>
  <c r="I79" i="45"/>
  <c r="C79" i="45"/>
  <c r="I102" i="45"/>
  <c r="H102" i="45"/>
  <c r="I105" i="45"/>
  <c r="C139" i="45"/>
  <c r="C164" i="45" s="1"/>
  <c r="D139" i="45"/>
  <c r="D164" i="45" s="1"/>
  <c r="H211" i="45"/>
  <c r="I211" i="45"/>
  <c r="I217" i="45"/>
  <c r="H217" i="45"/>
  <c r="H71" i="44"/>
  <c r="H70" i="44" s="1"/>
  <c r="I71" i="44"/>
  <c r="I70" i="44" s="1"/>
  <c r="H76" i="44"/>
  <c r="I76" i="44"/>
  <c r="C79" i="44"/>
  <c r="I79" i="44"/>
  <c r="H79" i="44"/>
  <c r="H102" i="44"/>
  <c r="I102" i="44"/>
  <c r="H105" i="44"/>
  <c r="D139" i="44"/>
  <c r="D164" i="44" s="1"/>
  <c r="C139" i="44"/>
  <c r="C164" i="44" s="1"/>
  <c r="I211" i="44"/>
  <c r="H217" i="44"/>
  <c r="I217" i="44"/>
  <c r="I71" i="43"/>
  <c r="I70" i="43" s="1"/>
  <c r="H71" i="43"/>
  <c r="H70" i="43" s="1"/>
  <c r="I76" i="43"/>
  <c r="D79" i="43"/>
  <c r="H79" i="43"/>
  <c r="I79" i="43"/>
  <c r="C79" i="43"/>
  <c r="I102" i="43"/>
  <c r="I105" i="43"/>
  <c r="H105" i="43"/>
  <c r="C139" i="43"/>
  <c r="C164" i="43" s="1"/>
  <c r="D139" i="43"/>
  <c r="D164" i="43" s="1"/>
  <c r="H211" i="43"/>
  <c r="I211" i="43"/>
  <c r="I217" i="43"/>
  <c r="H217" i="43"/>
  <c r="H71" i="42"/>
  <c r="H70" i="42" s="1"/>
  <c r="I76" i="42"/>
  <c r="H79" i="42"/>
  <c r="D79" i="42"/>
  <c r="I102" i="42"/>
  <c r="I105" i="42"/>
  <c r="D139" i="42"/>
  <c r="D164" i="42" s="1"/>
  <c r="I211" i="42"/>
  <c r="H211" i="42"/>
  <c r="H217" i="42"/>
  <c r="I71" i="49"/>
  <c r="I70" i="49" s="1"/>
  <c r="H71" i="49"/>
  <c r="H70" i="49" s="1"/>
  <c r="I76" i="49"/>
  <c r="H76" i="49"/>
  <c r="H79" i="49"/>
  <c r="I79" i="49"/>
  <c r="C79" i="49"/>
  <c r="I102" i="49"/>
  <c r="I105" i="49"/>
  <c r="H105" i="49"/>
  <c r="C139" i="49"/>
  <c r="C164" i="49" s="1"/>
  <c r="D139" i="49"/>
  <c r="D164" i="49" s="1"/>
  <c r="H211" i="49"/>
  <c r="I211" i="49"/>
  <c r="I217" i="49"/>
  <c r="H217" i="49"/>
  <c r="I71" i="51"/>
  <c r="I70" i="51" s="1"/>
  <c r="H71" i="51"/>
  <c r="H70" i="51" s="1"/>
  <c r="I76" i="51"/>
  <c r="H76" i="51"/>
  <c r="D79" i="51"/>
  <c r="H79" i="51"/>
  <c r="I79" i="51"/>
  <c r="I102" i="51"/>
  <c r="H102" i="51"/>
  <c r="I105" i="51"/>
  <c r="I211" i="48"/>
  <c r="I16" i="43"/>
  <c r="D163" i="43" s="1"/>
  <c r="H16" i="42"/>
  <c r="C23" i="42" s="1"/>
  <c r="C27" i="42" s="1"/>
  <c r="H44" i="42" s="1"/>
  <c r="C54" i="42" s="1"/>
  <c r="H68" i="42" s="1"/>
  <c r="C139" i="51"/>
  <c r="C164" i="51" s="1"/>
  <c r="I211" i="51"/>
  <c r="H217" i="51"/>
  <c r="D113" i="50"/>
  <c r="H16" i="51"/>
  <c r="C23" i="51" s="1"/>
  <c r="C27" i="51" s="1"/>
  <c r="H44" i="51" s="1"/>
  <c r="C54" i="51" s="1"/>
  <c r="H68" i="51" s="1"/>
  <c r="H16" i="50"/>
  <c r="C23" i="50" s="1"/>
  <c r="C27" i="50" s="1"/>
  <c r="H44" i="50" s="1"/>
  <c r="C54" i="50" s="1"/>
  <c r="H68" i="50" s="1"/>
  <c r="H16" i="45"/>
  <c r="C23" i="45" s="1"/>
  <c r="C27" i="45" s="1"/>
  <c r="H44" i="45" s="1"/>
  <c r="C54" i="45" s="1"/>
  <c r="H68" i="45" s="1"/>
  <c r="I16" i="44"/>
  <c r="I19" i="44" s="1"/>
  <c r="I16" i="51"/>
  <c r="D163" i="51" s="1"/>
  <c r="I16" i="52"/>
  <c r="D163" i="52" s="1"/>
  <c r="D165" i="52" s="1"/>
  <c r="D187" i="52" s="1"/>
  <c r="D186" i="52" s="1"/>
  <c r="I16" i="45"/>
  <c r="D163" i="45" s="1"/>
  <c r="I16" i="49"/>
  <c r="D163" i="49" s="1"/>
  <c r="I16" i="48"/>
  <c r="D163" i="48" s="1"/>
  <c r="D48" i="49"/>
  <c r="C113" i="38"/>
  <c r="I16" i="50"/>
  <c r="D163" i="50" s="1"/>
  <c r="H16" i="48"/>
  <c r="C23" i="48" s="1"/>
  <c r="C27" i="48" s="1"/>
  <c r="H44" i="48" s="1"/>
  <c r="C54" i="48" s="1"/>
  <c r="H68" i="48" s="1"/>
  <c r="I16" i="47"/>
  <c r="D163" i="47" s="1"/>
  <c r="D113" i="38"/>
  <c r="I16" i="46"/>
  <c r="I19" i="46" s="1"/>
  <c r="H16" i="43"/>
  <c r="C23" i="43" s="1"/>
  <c r="C27" i="43" s="1"/>
  <c r="H44" i="43" s="1"/>
  <c r="C54" i="43" s="1"/>
  <c r="H68" i="43" s="1"/>
  <c r="H16" i="52"/>
  <c r="G177" i="52"/>
  <c r="G154" i="52"/>
  <c r="G233" i="52"/>
  <c r="G202" i="52"/>
  <c r="G62" i="52"/>
  <c r="G130" i="52"/>
  <c r="H38" i="52"/>
  <c r="H62" i="52"/>
  <c r="H93" i="52"/>
  <c r="H130" i="52"/>
  <c r="H202" i="52"/>
  <c r="G38" i="51"/>
  <c r="G62" i="51"/>
  <c r="G93" i="51"/>
  <c r="G130" i="51"/>
  <c r="H154" i="51"/>
  <c r="H177" i="51"/>
  <c r="G202" i="51"/>
  <c r="G233" i="51"/>
  <c r="H38" i="51"/>
  <c r="H62" i="51"/>
  <c r="H93" i="51"/>
  <c r="H130" i="51"/>
  <c r="G154" i="51"/>
  <c r="H202" i="51"/>
  <c r="G38" i="50"/>
  <c r="G62" i="50"/>
  <c r="G93" i="50"/>
  <c r="G130" i="50"/>
  <c r="H154" i="50"/>
  <c r="H177" i="50"/>
  <c r="G202" i="50"/>
  <c r="G233" i="50"/>
  <c r="H38" i="50"/>
  <c r="H62" i="50"/>
  <c r="H93" i="50"/>
  <c r="H130" i="50"/>
  <c r="G154" i="50"/>
  <c r="H202" i="50"/>
  <c r="G38" i="49"/>
  <c r="G62" i="49"/>
  <c r="G93" i="49"/>
  <c r="G130" i="49"/>
  <c r="G202" i="49"/>
  <c r="G233" i="49"/>
  <c r="H38" i="49"/>
  <c r="H62" i="49"/>
  <c r="H93" i="49"/>
  <c r="H130" i="49"/>
  <c r="G154" i="49"/>
  <c r="H202" i="49"/>
  <c r="G38" i="48"/>
  <c r="G62" i="48"/>
  <c r="G93" i="48"/>
  <c r="G130" i="48"/>
  <c r="H154" i="48"/>
  <c r="H177" i="48"/>
  <c r="G202" i="48"/>
  <c r="G233" i="48"/>
  <c r="H38" i="48"/>
  <c r="H62" i="48"/>
  <c r="H93" i="48"/>
  <c r="H130" i="48"/>
  <c r="G154" i="48"/>
  <c r="H202" i="48"/>
  <c r="G38" i="47"/>
  <c r="H16" i="47"/>
  <c r="G177" i="47"/>
  <c r="G154" i="47"/>
  <c r="G233" i="47"/>
  <c r="G202" i="47"/>
  <c r="G62" i="47"/>
  <c r="G130" i="47"/>
  <c r="H38" i="47"/>
  <c r="H62" i="47"/>
  <c r="H93" i="47"/>
  <c r="H130" i="47"/>
  <c r="H202" i="47"/>
  <c r="H16" i="46"/>
  <c r="G177" i="46"/>
  <c r="G154" i="46"/>
  <c r="G233" i="46"/>
  <c r="G202" i="46"/>
  <c r="G62" i="46"/>
  <c r="G130" i="46"/>
  <c r="H38" i="46"/>
  <c r="H62" i="46"/>
  <c r="H93" i="46"/>
  <c r="H130" i="46"/>
  <c r="H202" i="46"/>
  <c r="G38" i="45"/>
  <c r="G62" i="45"/>
  <c r="G93" i="45"/>
  <c r="G130" i="45"/>
  <c r="H154" i="45"/>
  <c r="H177" i="45"/>
  <c r="G202" i="45"/>
  <c r="G233" i="45"/>
  <c r="H38" i="45"/>
  <c r="H62" i="45"/>
  <c r="H93" i="45"/>
  <c r="H130" i="45"/>
  <c r="G154" i="45"/>
  <c r="H202" i="45"/>
  <c r="H16" i="44"/>
  <c r="G177" i="44"/>
  <c r="G154" i="44"/>
  <c r="G233" i="44"/>
  <c r="G202" i="44"/>
  <c r="G62" i="44"/>
  <c r="G130" i="44"/>
  <c r="H38" i="44"/>
  <c r="H62" i="44"/>
  <c r="H93" i="44"/>
  <c r="H130" i="44"/>
  <c r="H202" i="44"/>
  <c r="G38" i="43"/>
  <c r="G62" i="43"/>
  <c r="G93" i="43"/>
  <c r="G130" i="43"/>
  <c r="H154" i="43"/>
  <c r="H177" i="43"/>
  <c r="G202" i="43"/>
  <c r="G233" i="43"/>
  <c r="H38" i="43"/>
  <c r="H62" i="43"/>
  <c r="H93" i="43"/>
  <c r="H130" i="43"/>
  <c r="G154" i="43"/>
  <c r="H202" i="43"/>
  <c r="G38" i="42"/>
  <c r="G62" i="42"/>
  <c r="G93" i="42"/>
  <c r="G130" i="42"/>
  <c r="H154" i="42"/>
  <c r="H177" i="42"/>
  <c r="G202" i="42"/>
  <c r="G233" i="42"/>
  <c r="H38" i="42"/>
  <c r="H62" i="42"/>
  <c r="H93" i="42"/>
  <c r="H130" i="42"/>
  <c r="G154" i="42"/>
  <c r="H202" i="42"/>
  <c r="D23" i="51" l="1"/>
  <c r="D27" i="51" s="1"/>
  <c r="I44" i="51" s="1"/>
  <c r="D54" i="51" s="1"/>
  <c r="I68" i="51" s="1"/>
  <c r="D85" i="51" s="1"/>
  <c r="I100" i="51" s="1"/>
  <c r="D122" i="51" s="1"/>
  <c r="I137" i="51" s="1"/>
  <c r="D144" i="51" s="1"/>
  <c r="I184" i="51" s="1"/>
  <c r="D165" i="51"/>
  <c r="D187" i="51" s="1"/>
  <c r="D186" i="51" s="1"/>
  <c r="C163" i="48"/>
  <c r="C165" i="48" s="1"/>
  <c r="C187" i="48" s="1"/>
  <c r="C186" i="48" s="1"/>
  <c r="H19" i="48"/>
  <c r="H19" i="49"/>
  <c r="D23" i="46"/>
  <c r="D27" i="46" s="1"/>
  <c r="I44" i="46" s="1"/>
  <c r="D54" i="46" s="1"/>
  <c r="I68" i="46" s="1"/>
  <c r="D85" i="46" s="1"/>
  <c r="I100" i="46" s="1"/>
  <c r="D122" i="46" s="1"/>
  <c r="I161" i="46" s="1"/>
  <c r="C163" i="49"/>
  <c r="C165" i="49" s="1"/>
  <c r="C187" i="49" s="1"/>
  <c r="C186" i="49" s="1"/>
  <c r="D23" i="48"/>
  <c r="D27" i="48" s="1"/>
  <c r="I44" i="48" s="1"/>
  <c r="D54" i="48" s="1"/>
  <c r="I68" i="48" s="1"/>
  <c r="D85" i="48" s="1"/>
  <c r="I100" i="48" s="1"/>
  <c r="D122" i="48" s="1"/>
  <c r="I161" i="48" s="1"/>
  <c r="D169" i="48" s="1"/>
  <c r="I19" i="50"/>
  <c r="C163" i="50"/>
  <c r="C165" i="50" s="1"/>
  <c r="C187" i="50" s="1"/>
  <c r="C186" i="50" s="1"/>
  <c r="C85" i="50"/>
  <c r="H100" i="50" s="1"/>
  <c r="C122" i="50" s="1"/>
  <c r="H137" i="50" s="1"/>
  <c r="C144" i="50" s="1"/>
  <c r="H184" i="50" s="1"/>
  <c r="C85" i="42"/>
  <c r="H100" i="42" s="1"/>
  <c r="C122" i="42" s="1"/>
  <c r="H161" i="42" s="1"/>
  <c r="D23" i="45"/>
  <c r="D27" i="45" s="1"/>
  <c r="I44" i="45" s="1"/>
  <c r="D54" i="45" s="1"/>
  <c r="I68" i="45" s="1"/>
  <c r="G68" i="45" s="1"/>
  <c r="D165" i="43"/>
  <c r="D187" i="43" s="1"/>
  <c r="D186" i="43" s="1"/>
  <c r="D23" i="50"/>
  <c r="D27" i="50" s="1"/>
  <c r="I44" i="50" s="1"/>
  <c r="D54" i="50" s="1"/>
  <c r="I68" i="50" s="1"/>
  <c r="D85" i="50" s="1"/>
  <c r="I100" i="50" s="1"/>
  <c r="D122" i="50" s="1"/>
  <c r="I161" i="50" s="1"/>
  <c r="D169" i="50" s="1"/>
  <c r="D165" i="42"/>
  <c r="D187" i="42" s="1"/>
  <c r="D186" i="42" s="1"/>
  <c r="I19" i="48"/>
  <c r="I19" i="43"/>
  <c r="H19" i="51"/>
  <c r="D23" i="43"/>
  <c r="D27" i="43" s="1"/>
  <c r="I44" i="43" s="1"/>
  <c r="D54" i="43" s="1"/>
  <c r="I68" i="43" s="1"/>
  <c r="G68" i="43" s="1"/>
  <c r="D23" i="52"/>
  <c r="D27" i="52" s="1"/>
  <c r="I44" i="52" s="1"/>
  <c r="D54" i="52" s="1"/>
  <c r="I68" i="52" s="1"/>
  <c r="D85" i="52" s="1"/>
  <c r="I100" i="52" s="1"/>
  <c r="D122" i="52" s="1"/>
  <c r="I137" i="52" s="1"/>
  <c r="D144" i="52" s="1"/>
  <c r="I184" i="52" s="1"/>
  <c r="D191" i="52" s="1"/>
  <c r="I209" i="52" s="1"/>
  <c r="D225" i="52" s="1"/>
  <c r="I240" i="52" s="1"/>
  <c r="I19" i="42"/>
  <c r="I19" i="45"/>
  <c r="C85" i="45"/>
  <c r="H100" i="45" s="1"/>
  <c r="C122" i="45" s="1"/>
  <c r="H137" i="45" s="1"/>
  <c r="C144" i="45" s="1"/>
  <c r="H184" i="45" s="1"/>
  <c r="D163" i="46"/>
  <c r="D165" i="46" s="1"/>
  <c r="D187" i="46" s="1"/>
  <c r="D186" i="46" s="1"/>
  <c r="D23" i="42"/>
  <c r="D27" i="42" s="1"/>
  <c r="I44" i="42" s="1"/>
  <c r="D54" i="42" s="1"/>
  <c r="I68" i="42" s="1"/>
  <c r="G68" i="42" s="1"/>
  <c r="D163" i="44"/>
  <c r="D165" i="44" s="1"/>
  <c r="D187" i="44" s="1"/>
  <c r="D186" i="44" s="1"/>
  <c r="D23" i="44"/>
  <c r="D27" i="44" s="1"/>
  <c r="I44" i="44" s="1"/>
  <c r="D54" i="44" s="1"/>
  <c r="I68" i="44" s="1"/>
  <c r="D85" i="44" s="1"/>
  <c r="I100" i="44" s="1"/>
  <c r="D122" i="44" s="1"/>
  <c r="I137" i="44" s="1"/>
  <c r="D144" i="44" s="1"/>
  <c r="I184" i="44" s="1"/>
  <c r="C85" i="51"/>
  <c r="H100" i="51" s="1"/>
  <c r="C122" i="51" s="1"/>
  <c r="H161" i="51" s="1"/>
  <c r="C85" i="48"/>
  <c r="H100" i="48" s="1"/>
  <c r="C122" i="48" s="1"/>
  <c r="H137" i="48" s="1"/>
  <c r="C144" i="48" s="1"/>
  <c r="H184" i="48" s="1"/>
  <c r="C163" i="45"/>
  <c r="C165" i="45" s="1"/>
  <c r="C187" i="45" s="1"/>
  <c r="C186" i="45" s="1"/>
  <c r="I19" i="52"/>
  <c r="C85" i="43"/>
  <c r="H100" i="43" s="1"/>
  <c r="C122" i="43" s="1"/>
  <c r="H137" i="43" s="1"/>
  <c r="C144" i="43" s="1"/>
  <c r="H184" i="43" s="1"/>
  <c r="D165" i="47"/>
  <c r="D187" i="47" s="1"/>
  <c r="D186" i="47" s="1"/>
  <c r="I19" i="51"/>
  <c r="D165" i="50"/>
  <c r="D187" i="50" s="1"/>
  <c r="D186" i="50" s="1"/>
  <c r="C163" i="51"/>
  <c r="C165" i="51" s="1"/>
  <c r="C187" i="51" s="1"/>
  <c r="C186" i="51" s="1"/>
  <c r="I19" i="47"/>
  <c r="D165" i="48"/>
  <c r="D187" i="48" s="1"/>
  <c r="D186" i="48" s="1"/>
  <c r="H19" i="43"/>
  <c r="H19" i="45"/>
  <c r="D165" i="49"/>
  <c r="D187" i="49" s="1"/>
  <c r="D186" i="49" s="1"/>
  <c r="C163" i="42"/>
  <c r="C165" i="42" s="1"/>
  <c r="C187" i="42" s="1"/>
  <c r="C186" i="42" s="1"/>
  <c r="H19" i="42"/>
  <c r="C163" i="43"/>
  <c r="C165" i="43" s="1"/>
  <c r="C187" i="43" s="1"/>
  <c r="C186" i="43" s="1"/>
  <c r="D23" i="47"/>
  <c r="D27" i="47" s="1"/>
  <c r="I44" i="47" s="1"/>
  <c r="D54" i="47" s="1"/>
  <c r="I68" i="47" s="1"/>
  <c r="D85" i="47" s="1"/>
  <c r="I100" i="47" s="1"/>
  <c r="D122" i="47" s="1"/>
  <c r="I137" i="47" s="1"/>
  <c r="D144" i="47" s="1"/>
  <c r="I184" i="47" s="1"/>
  <c r="I19" i="49"/>
  <c r="D23" i="49"/>
  <c r="D27" i="49" s="1"/>
  <c r="I44" i="49" s="1"/>
  <c r="D54" i="49" s="1"/>
  <c r="I68" i="49" s="1"/>
  <c r="D85" i="49" s="1"/>
  <c r="I100" i="49" s="1"/>
  <c r="D122" i="49" s="1"/>
  <c r="I161" i="49" s="1"/>
  <c r="D169" i="49" s="1"/>
  <c r="H19" i="50"/>
  <c r="D165" i="45"/>
  <c r="D187" i="45" s="1"/>
  <c r="D186" i="45" s="1"/>
  <c r="C23" i="52"/>
  <c r="C27" i="52" s="1"/>
  <c r="H44" i="52" s="1"/>
  <c r="C54" i="52" s="1"/>
  <c r="H68" i="52" s="1"/>
  <c r="H19" i="52"/>
  <c r="C163" i="52"/>
  <c r="C165" i="52" s="1"/>
  <c r="C187" i="52" s="1"/>
  <c r="C186" i="52" s="1"/>
  <c r="C85" i="49"/>
  <c r="H100" i="49" s="1"/>
  <c r="C122" i="49" s="1"/>
  <c r="C23" i="47"/>
  <c r="C27" i="47" s="1"/>
  <c r="H44" i="47" s="1"/>
  <c r="C54" i="47" s="1"/>
  <c r="H68" i="47" s="1"/>
  <c r="H19" i="47"/>
  <c r="C163" i="47"/>
  <c r="C165" i="47" s="1"/>
  <c r="C187" i="47" s="1"/>
  <c r="C186" i="47" s="1"/>
  <c r="C23" i="46"/>
  <c r="C27" i="46" s="1"/>
  <c r="H44" i="46" s="1"/>
  <c r="C54" i="46" s="1"/>
  <c r="H68" i="46" s="1"/>
  <c r="H19" i="46"/>
  <c r="C163" i="46"/>
  <c r="C165" i="46" s="1"/>
  <c r="C187" i="46" s="1"/>
  <c r="C186" i="46" s="1"/>
  <c r="C23" i="44"/>
  <c r="C27" i="44" s="1"/>
  <c r="H44" i="44" s="1"/>
  <c r="C54" i="44" s="1"/>
  <c r="H68" i="44" s="1"/>
  <c r="H19" i="44"/>
  <c r="C163" i="44"/>
  <c r="C165" i="44" s="1"/>
  <c r="C187" i="44" s="1"/>
  <c r="C186" i="44" s="1"/>
  <c r="D249" i="52" l="1"/>
  <c r="G68" i="48"/>
  <c r="D191" i="51"/>
  <c r="I209" i="51" s="1"/>
  <c r="D225" i="51" s="1"/>
  <c r="I240" i="51" s="1"/>
  <c r="G68" i="51"/>
  <c r="C191" i="50"/>
  <c r="H209" i="50" s="1"/>
  <c r="C225" i="50" s="1"/>
  <c r="H240" i="50" s="1"/>
  <c r="G68" i="50"/>
  <c r="H137" i="51"/>
  <c r="C144" i="51" s="1"/>
  <c r="H184" i="51" s="1"/>
  <c r="C191" i="51" s="1"/>
  <c r="H209" i="51" s="1"/>
  <c r="C225" i="51" s="1"/>
  <c r="H240" i="51" s="1"/>
  <c r="D85" i="43"/>
  <c r="I100" i="43" s="1"/>
  <c r="D122" i="43" s="1"/>
  <c r="I161" i="43" s="1"/>
  <c r="D169" i="43" s="1"/>
  <c r="H161" i="48"/>
  <c r="C169" i="48" s="1"/>
  <c r="D85" i="45"/>
  <c r="I100" i="45" s="1"/>
  <c r="D122" i="45" s="1"/>
  <c r="I137" i="45" s="1"/>
  <c r="D144" i="45" s="1"/>
  <c r="I184" i="45" s="1"/>
  <c r="D191" i="45" s="1"/>
  <c r="I209" i="45" s="1"/>
  <c r="D225" i="45" s="1"/>
  <c r="I240" i="45" s="1"/>
  <c r="D85" i="42"/>
  <c r="I100" i="42" s="1"/>
  <c r="D122" i="42" s="1"/>
  <c r="I161" i="42" s="1"/>
  <c r="D169" i="42" s="1"/>
  <c r="H161" i="50"/>
  <c r="C169" i="50" s="1"/>
  <c r="H137" i="42"/>
  <c r="C144" i="42" s="1"/>
  <c r="H184" i="42" s="1"/>
  <c r="C191" i="42" s="1"/>
  <c r="H209" i="42" s="1"/>
  <c r="C225" i="42" s="1"/>
  <c r="H240" i="42" s="1"/>
  <c r="H161" i="45"/>
  <c r="C169" i="45" s="1"/>
  <c r="I161" i="52"/>
  <c r="D169" i="52" s="1"/>
  <c r="I137" i="50"/>
  <c r="D144" i="50" s="1"/>
  <c r="I184" i="50" s="1"/>
  <c r="D191" i="50" s="1"/>
  <c r="I209" i="50" s="1"/>
  <c r="D225" i="50" s="1"/>
  <c r="I240" i="50" s="1"/>
  <c r="I137" i="46"/>
  <c r="D144" i="46" s="1"/>
  <c r="I184" i="46" s="1"/>
  <c r="D191" i="46" s="1"/>
  <c r="I209" i="46" s="1"/>
  <c r="D225" i="46" s="1"/>
  <c r="I240" i="46" s="1"/>
  <c r="D191" i="44"/>
  <c r="I209" i="44" s="1"/>
  <c r="D225" i="44" s="1"/>
  <c r="I240" i="44" s="1"/>
  <c r="D169" i="46"/>
  <c r="C169" i="51"/>
  <c r="H161" i="43"/>
  <c r="C169" i="43" s="1"/>
  <c r="C169" i="42"/>
  <c r="D191" i="47"/>
  <c r="I209" i="47" s="1"/>
  <c r="D225" i="47" s="1"/>
  <c r="I240" i="47" s="1"/>
  <c r="I161" i="47"/>
  <c r="D169" i="47" s="1"/>
  <c r="I137" i="48"/>
  <c r="D144" i="48" s="1"/>
  <c r="I184" i="48" s="1"/>
  <c r="D191" i="48" s="1"/>
  <c r="I209" i="48" s="1"/>
  <c r="D225" i="48" s="1"/>
  <c r="I240" i="48" s="1"/>
  <c r="I137" i="49"/>
  <c r="D144" i="49" s="1"/>
  <c r="I184" i="49" s="1"/>
  <c r="D191" i="49" s="1"/>
  <c r="I209" i="49" s="1"/>
  <c r="D225" i="49" s="1"/>
  <c r="I240" i="49" s="1"/>
  <c r="G68" i="49"/>
  <c r="C191" i="43"/>
  <c r="H209" i="43" s="1"/>
  <c r="C225" i="43" s="1"/>
  <c r="H240" i="43" s="1"/>
  <c r="I161" i="51"/>
  <c r="D169" i="51" s="1"/>
  <c r="C191" i="45"/>
  <c r="H209" i="45" s="1"/>
  <c r="C225" i="45" s="1"/>
  <c r="H240" i="45" s="1"/>
  <c r="I161" i="44"/>
  <c r="D169" i="44" s="1"/>
  <c r="C191" i="48"/>
  <c r="H209" i="48" s="1"/>
  <c r="C225" i="48" s="1"/>
  <c r="H240" i="48" s="1"/>
  <c r="C85" i="52"/>
  <c r="H100" i="52" s="1"/>
  <c r="C122" i="52" s="1"/>
  <c r="G68" i="52"/>
  <c r="H161" i="49"/>
  <c r="C169" i="49" s="1"/>
  <c r="H137" i="49"/>
  <c r="C144" i="49" s="1"/>
  <c r="H184" i="49" s="1"/>
  <c r="C191" i="49" s="1"/>
  <c r="H209" i="49" s="1"/>
  <c r="C225" i="49" s="1"/>
  <c r="H240" i="49" s="1"/>
  <c r="C85" i="47"/>
  <c r="H100" i="47" s="1"/>
  <c r="C122" i="47" s="1"/>
  <c r="G68" i="47"/>
  <c r="C85" i="46"/>
  <c r="H100" i="46" s="1"/>
  <c r="C122" i="46" s="1"/>
  <c r="G68" i="46"/>
  <c r="C85" i="44"/>
  <c r="H100" i="44" s="1"/>
  <c r="C122" i="44" s="1"/>
  <c r="G68" i="44"/>
  <c r="C249" i="51" l="1"/>
  <c r="D249" i="51"/>
  <c r="C249" i="42"/>
  <c r="D249" i="48"/>
  <c r="C249" i="50"/>
  <c r="C249" i="49"/>
  <c r="C249" i="48"/>
  <c r="C249" i="43"/>
  <c r="D249" i="50"/>
  <c r="D249" i="47"/>
  <c r="D249" i="46"/>
  <c r="C249" i="45"/>
  <c r="D249" i="49"/>
  <c r="D249" i="44"/>
  <c r="D249" i="45"/>
  <c r="I137" i="43"/>
  <c r="D144" i="43" s="1"/>
  <c r="I184" i="43" s="1"/>
  <c r="D191" i="43" s="1"/>
  <c r="I209" i="43" s="1"/>
  <c r="D225" i="43" s="1"/>
  <c r="I240" i="43" s="1"/>
  <c r="I137" i="42"/>
  <c r="D144" i="42" s="1"/>
  <c r="I184" i="42" s="1"/>
  <c r="D191" i="42" s="1"/>
  <c r="I209" i="42" s="1"/>
  <c r="D225" i="42" s="1"/>
  <c r="I240" i="42" s="1"/>
  <c r="I161" i="45"/>
  <c r="D169" i="45" s="1"/>
  <c r="H161" i="52"/>
  <c r="C169" i="52" s="1"/>
  <c r="H137" i="52"/>
  <c r="C144" i="52" s="1"/>
  <c r="H184" i="52" s="1"/>
  <c r="C191" i="52" s="1"/>
  <c r="H209" i="52" s="1"/>
  <c r="C225" i="52" s="1"/>
  <c r="H240" i="52" s="1"/>
  <c r="H161" i="47"/>
  <c r="C169" i="47" s="1"/>
  <c r="H137" i="47"/>
  <c r="C144" i="47" s="1"/>
  <c r="H184" i="47" s="1"/>
  <c r="C191" i="47" s="1"/>
  <c r="H209" i="47" s="1"/>
  <c r="C225" i="47" s="1"/>
  <c r="H240" i="47" s="1"/>
  <c r="H161" i="46"/>
  <c r="C169" i="46" s="1"/>
  <c r="H137" i="46"/>
  <c r="C144" i="46" s="1"/>
  <c r="H184" i="46" s="1"/>
  <c r="C191" i="46" s="1"/>
  <c r="H209" i="46" s="1"/>
  <c r="C225" i="46" s="1"/>
  <c r="H240" i="46" s="1"/>
  <c r="H161" i="44"/>
  <c r="C169" i="44" s="1"/>
  <c r="H137" i="44"/>
  <c r="C144" i="44" s="1"/>
  <c r="H184" i="44" s="1"/>
  <c r="C191" i="44" s="1"/>
  <c r="H209" i="44" s="1"/>
  <c r="C225" i="44" s="1"/>
  <c r="H240" i="44" s="1"/>
  <c r="D249" i="42" l="1"/>
  <c r="C249" i="52"/>
  <c r="D249" i="43"/>
  <c r="C249" i="44"/>
  <c r="C249" i="47"/>
  <c r="C249" i="46"/>
  <c r="H211" i="39"/>
  <c r="C139" i="39"/>
  <c r="C164" i="39" s="1"/>
  <c r="I113" i="39"/>
  <c r="H113" i="39"/>
  <c r="D102" i="39"/>
  <c r="C102" i="39"/>
  <c r="D79" i="39"/>
  <c r="I76" i="39"/>
  <c r="I71" i="39"/>
  <c r="I16" i="39"/>
  <c r="H217" i="38"/>
  <c r="I211" i="38"/>
  <c r="I113" i="38"/>
  <c r="D102" i="38"/>
  <c r="C102" i="38"/>
  <c r="H79" i="38"/>
  <c r="D79" i="38"/>
  <c r="C79" i="38"/>
  <c r="I76" i="38"/>
  <c r="H76" i="38"/>
  <c r="I233" i="39"/>
  <c r="D233" i="39"/>
  <c r="C233" i="39"/>
  <c r="B233" i="39"/>
  <c r="I202" i="39"/>
  <c r="D202" i="39"/>
  <c r="C202" i="39"/>
  <c r="B202" i="39"/>
  <c r="D188" i="39"/>
  <c r="C188" i="39"/>
  <c r="I177" i="39"/>
  <c r="D177" i="39"/>
  <c r="C177" i="39"/>
  <c r="B177" i="39"/>
  <c r="B166" i="39"/>
  <c r="B188" i="39" s="1"/>
  <c r="I154" i="39"/>
  <c r="D154" i="39"/>
  <c r="C154" i="39"/>
  <c r="B154" i="39"/>
  <c r="I130" i="39"/>
  <c r="D130" i="39"/>
  <c r="C130" i="39"/>
  <c r="B130" i="39"/>
  <c r="I93" i="39"/>
  <c r="D93" i="39"/>
  <c r="C93" i="39"/>
  <c r="B93" i="39"/>
  <c r="H71" i="39"/>
  <c r="I62" i="39"/>
  <c r="D62" i="39"/>
  <c r="C62" i="39"/>
  <c r="B62" i="39"/>
  <c r="I38" i="39"/>
  <c r="D38" i="39"/>
  <c r="C38" i="39"/>
  <c r="B38" i="39"/>
  <c r="H10" i="39"/>
  <c r="H233" i="39" s="1"/>
  <c r="G10" i="39"/>
  <c r="G177" i="39" s="1"/>
  <c r="I233" i="38"/>
  <c r="D233" i="38"/>
  <c r="C233" i="38"/>
  <c r="B233" i="38"/>
  <c r="I202" i="38"/>
  <c r="D202" i="38"/>
  <c r="C202" i="38"/>
  <c r="B202" i="38"/>
  <c r="D188" i="38"/>
  <c r="C188" i="38"/>
  <c r="I177" i="38"/>
  <c r="D177" i="38"/>
  <c r="C177" i="38"/>
  <c r="B177" i="38"/>
  <c r="B166" i="38"/>
  <c r="B188" i="38" s="1"/>
  <c r="I154" i="38"/>
  <c r="D154" i="38"/>
  <c r="C154" i="38"/>
  <c r="B154" i="38"/>
  <c r="I130" i="38"/>
  <c r="D130" i="38"/>
  <c r="C130" i="38"/>
  <c r="B130" i="38"/>
  <c r="I93" i="38"/>
  <c r="D93" i="38"/>
  <c r="C93" i="38"/>
  <c r="B93" i="38"/>
  <c r="I62" i="38"/>
  <c r="D62" i="38"/>
  <c r="C62" i="38"/>
  <c r="B62" i="38"/>
  <c r="I38" i="38"/>
  <c r="D38" i="38"/>
  <c r="C38" i="38"/>
  <c r="B38" i="38"/>
  <c r="H10" i="38"/>
  <c r="H233" i="38" s="1"/>
  <c r="G10" i="38"/>
  <c r="G177" i="38" s="1"/>
  <c r="H16" i="38" l="1"/>
  <c r="C23" i="38" s="1"/>
  <c r="C27" i="38" s="1"/>
  <c r="H44" i="38" s="1"/>
  <c r="C54" i="38" s="1"/>
  <c r="H68" i="38" s="1"/>
  <c r="H79" i="39"/>
  <c r="I79" i="39"/>
  <c r="H113" i="38"/>
  <c r="H102" i="38"/>
  <c r="H102" i="39"/>
  <c r="H71" i="38"/>
  <c r="H70" i="38" s="1"/>
  <c r="H105" i="39"/>
  <c r="H105" i="38"/>
  <c r="C113" i="39"/>
  <c r="D113" i="39"/>
  <c r="I79" i="38"/>
  <c r="I217" i="39"/>
  <c r="C139" i="38"/>
  <c r="C164" i="38" s="1"/>
  <c r="D139" i="38"/>
  <c r="D164" i="38" s="1"/>
  <c r="I105" i="39"/>
  <c r="D163" i="39"/>
  <c r="H70" i="39"/>
  <c r="I102" i="39"/>
  <c r="I70" i="39"/>
  <c r="H211" i="38"/>
  <c r="H16" i="39"/>
  <c r="C23" i="39" s="1"/>
  <c r="C27" i="39" s="1"/>
  <c r="H44" i="39" s="1"/>
  <c r="C54" i="39" s="1"/>
  <c r="H68" i="39" s="1"/>
  <c r="H76" i="39"/>
  <c r="C79" i="39"/>
  <c r="H217" i="39"/>
  <c r="I16" i="38"/>
  <c r="D163" i="38" s="1"/>
  <c r="I71" i="38"/>
  <c r="I70" i="38" s="1"/>
  <c r="I102" i="38"/>
  <c r="I105" i="38"/>
  <c r="I217" i="38"/>
  <c r="D139" i="39"/>
  <c r="D164" i="39" s="1"/>
  <c r="I211" i="39"/>
  <c r="D23" i="39"/>
  <c r="D27" i="39" s="1"/>
  <c r="I44" i="39" s="1"/>
  <c r="D54" i="39" s="1"/>
  <c r="I68" i="39" s="1"/>
  <c r="G38" i="39"/>
  <c r="G62" i="39"/>
  <c r="G93" i="39"/>
  <c r="G130" i="39"/>
  <c r="H154" i="39"/>
  <c r="H177" i="39"/>
  <c r="G202" i="39"/>
  <c r="G233" i="39"/>
  <c r="I19" i="39"/>
  <c r="H38" i="39"/>
  <c r="H62" i="39"/>
  <c r="H93" i="39"/>
  <c r="H130" i="39"/>
  <c r="G154" i="39"/>
  <c r="H202" i="39"/>
  <c r="G38" i="38"/>
  <c r="G62" i="38"/>
  <c r="G93" i="38"/>
  <c r="G130" i="38"/>
  <c r="H154" i="38"/>
  <c r="H177" i="38"/>
  <c r="G202" i="38"/>
  <c r="G233" i="38"/>
  <c r="H38" i="38"/>
  <c r="H62" i="38"/>
  <c r="H93" i="38"/>
  <c r="H130" i="38"/>
  <c r="G154" i="38"/>
  <c r="H202" i="38"/>
  <c r="D165" i="38" l="1"/>
  <c r="D187" i="38" s="1"/>
  <c r="D186" i="38" s="1"/>
  <c r="C85" i="39"/>
  <c r="H100" i="39" s="1"/>
  <c r="C122" i="39" s="1"/>
  <c r="H161" i="39" s="1"/>
  <c r="C85" i="38"/>
  <c r="H100" i="38" s="1"/>
  <c r="C122" i="38" s="1"/>
  <c r="H137" i="38" s="1"/>
  <c r="C144" i="38" s="1"/>
  <c r="H184" i="38" s="1"/>
  <c r="C163" i="38"/>
  <c r="C165" i="38" s="1"/>
  <c r="C187" i="38" s="1"/>
  <c r="C186" i="38" s="1"/>
  <c r="H19" i="38"/>
  <c r="D165" i="39"/>
  <c r="D187" i="39" s="1"/>
  <c r="D186" i="39" s="1"/>
  <c r="D85" i="39"/>
  <c r="I100" i="39" s="1"/>
  <c r="D122" i="39" s="1"/>
  <c r="I137" i="39" s="1"/>
  <c r="D144" i="39" s="1"/>
  <c r="I184" i="39" s="1"/>
  <c r="C163" i="39"/>
  <c r="C165" i="39" s="1"/>
  <c r="C187" i="39" s="1"/>
  <c r="C186" i="39" s="1"/>
  <c r="I19" i="38"/>
  <c r="D23" i="38"/>
  <c r="D27" i="38" s="1"/>
  <c r="I44" i="38" s="1"/>
  <c r="D54" i="38" s="1"/>
  <c r="I68" i="38" s="1"/>
  <c r="D85" i="38" s="1"/>
  <c r="I100" i="38" s="1"/>
  <c r="D122" i="38" s="1"/>
  <c r="I161" i="38" s="1"/>
  <c r="D169" i="38" s="1"/>
  <c r="H19" i="39"/>
  <c r="G68" i="39"/>
  <c r="C169" i="39" l="1"/>
  <c r="H161" i="38"/>
  <c r="C169" i="38" s="1"/>
  <c r="H137" i="39"/>
  <c r="C144" i="39" s="1"/>
  <c r="H184" i="39" s="1"/>
  <c r="C191" i="39" s="1"/>
  <c r="H209" i="39" s="1"/>
  <c r="C225" i="39" s="1"/>
  <c r="H240" i="39" s="1"/>
  <c r="C191" i="38"/>
  <c r="H209" i="38" s="1"/>
  <c r="C225" i="38" s="1"/>
  <c r="H240" i="38" s="1"/>
  <c r="I161" i="39"/>
  <c r="D169" i="39" s="1"/>
  <c r="G68" i="38"/>
  <c r="D191" i="39"/>
  <c r="I209" i="39" s="1"/>
  <c r="D225" i="39" s="1"/>
  <c r="I240" i="39" s="1"/>
  <c r="I137" i="38"/>
  <c r="D144" i="38" s="1"/>
  <c r="I184" i="38" s="1"/>
  <c r="D191" i="38" s="1"/>
  <c r="I209" i="38" s="1"/>
  <c r="D225" i="38" s="1"/>
  <c r="I240" i="38" s="1"/>
  <c r="F48" i="28"/>
  <c r="D48" i="28"/>
  <c r="B48" i="28"/>
  <c r="D48" i="31"/>
  <c r="D249" i="38" l="1"/>
  <c r="C249" i="39"/>
  <c r="D249" i="39"/>
  <c r="C249" i="38"/>
  <c r="E48" i="32"/>
  <c r="E48" i="29"/>
  <c r="C48" i="29"/>
  <c r="D48" i="30"/>
  <c r="F48" i="30"/>
  <c r="B48" i="30"/>
  <c r="C48" i="32"/>
  <c r="B48" i="31"/>
  <c r="F48" i="31"/>
  <c r="C48" i="30"/>
  <c r="E48" i="30"/>
  <c r="B48" i="29"/>
  <c r="D48" i="29"/>
  <c r="F48" i="29"/>
  <c r="C48" i="28"/>
  <c r="E48" i="28"/>
  <c r="B48" i="32"/>
  <c r="D48" i="32"/>
  <c r="F48" i="32"/>
  <c r="C48" i="31"/>
  <c r="E48" i="31"/>
  <c r="F102" i="35" l="1"/>
  <c r="E102" i="35"/>
  <c r="D102" i="35"/>
  <c r="L113" i="34"/>
  <c r="K113" i="34"/>
  <c r="F113" i="34"/>
  <c r="E113" i="34"/>
  <c r="D113" i="34"/>
  <c r="F102" i="34"/>
  <c r="E102" i="34"/>
  <c r="D102" i="34"/>
  <c r="E79" i="34"/>
  <c r="F244" i="34"/>
  <c r="E244" i="34"/>
  <c r="F233" i="35"/>
  <c r="E233" i="35"/>
  <c r="D233" i="35"/>
  <c r="C233" i="35"/>
  <c r="B233" i="35"/>
  <c r="F202" i="35"/>
  <c r="E202" i="35"/>
  <c r="D202" i="35"/>
  <c r="C202" i="35"/>
  <c r="B202" i="35"/>
  <c r="F188" i="35"/>
  <c r="E188" i="35"/>
  <c r="D188" i="35"/>
  <c r="C188" i="35"/>
  <c r="F177" i="35"/>
  <c r="E177" i="35"/>
  <c r="D177" i="35"/>
  <c r="C177" i="35"/>
  <c r="B177" i="35"/>
  <c r="B166" i="35"/>
  <c r="B188" i="35" s="1"/>
  <c r="F154" i="35"/>
  <c r="E154" i="35"/>
  <c r="D154" i="35"/>
  <c r="C154" i="35"/>
  <c r="B154" i="35"/>
  <c r="F130" i="35"/>
  <c r="E130" i="35"/>
  <c r="D130" i="35"/>
  <c r="C130" i="35"/>
  <c r="B130" i="35"/>
  <c r="F93" i="35"/>
  <c r="E93" i="35"/>
  <c r="D93" i="35"/>
  <c r="C93" i="35"/>
  <c r="B93" i="35"/>
  <c r="I69" i="35"/>
  <c r="F62" i="35"/>
  <c r="E62" i="35"/>
  <c r="D62" i="35"/>
  <c r="C62" i="35"/>
  <c r="B62" i="35"/>
  <c r="F38" i="35"/>
  <c r="E38" i="35"/>
  <c r="D38" i="35"/>
  <c r="C38" i="35"/>
  <c r="B38" i="35"/>
  <c r="M10" i="35"/>
  <c r="L10" i="35"/>
  <c r="K10" i="35"/>
  <c r="J10" i="35"/>
  <c r="I10" i="35"/>
  <c r="F233" i="34"/>
  <c r="E233" i="34"/>
  <c r="D233" i="34"/>
  <c r="C233" i="34"/>
  <c r="B233" i="34"/>
  <c r="F202" i="34"/>
  <c r="E202" i="34"/>
  <c r="D202" i="34"/>
  <c r="C202" i="34"/>
  <c r="B202" i="34"/>
  <c r="F188" i="34"/>
  <c r="E188" i="34"/>
  <c r="D188" i="34"/>
  <c r="C188" i="34"/>
  <c r="F177" i="34"/>
  <c r="E177" i="34"/>
  <c r="D177" i="34"/>
  <c r="C177" i="34"/>
  <c r="B177" i="34"/>
  <c r="B166" i="34"/>
  <c r="B188" i="34" s="1"/>
  <c r="F154" i="34"/>
  <c r="E154" i="34"/>
  <c r="D154" i="34"/>
  <c r="C154" i="34"/>
  <c r="B154" i="34"/>
  <c r="E139" i="34"/>
  <c r="E164" i="34" s="1"/>
  <c r="D164" i="34"/>
  <c r="F130" i="34"/>
  <c r="E130" i="34"/>
  <c r="D130" i="34"/>
  <c r="C130" i="34"/>
  <c r="B130" i="34"/>
  <c r="M113" i="34"/>
  <c r="L102" i="34"/>
  <c r="F93" i="34"/>
  <c r="E93" i="34"/>
  <c r="D93" i="34"/>
  <c r="C93" i="34"/>
  <c r="B93" i="34"/>
  <c r="I69" i="34"/>
  <c r="F62" i="34"/>
  <c r="E62" i="34"/>
  <c r="D62" i="34"/>
  <c r="C62" i="34"/>
  <c r="B62" i="34"/>
  <c r="F38" i="34"/>
  <c r="E38" i="34"/>
  <c r="D38" i="34"/>
  <c r="C38" i="34"/>
  <c r="B38" i="34"/>
  <c r="M10" i="34"/>
  <c r="L10" i="34"/>
  <c r="K10" i="34"/>
  <c r="J10" i="34"/>
  <c r="I10" i="34"/>
  <c r="D113" i="35" l="1"/>
  <c r="E113" i="35"/>
  <c r="F113" i="35"/>
  <c r="K113" i="35"/>
  <c r="L113" i="35"/>
  <c r="M113" i="35"/>
  <c r="K71" i="35"/>
  <c r="K70" i="35" s="1"/>
  <c r="F79" i="35"/>
  <c r="L79" i="35"/>
  <c r="M102" i="35"/>
  <c r="K105" i="35"/>
  <c r="M217" i="35"/>
  <c r="D139" i="35"/>
  <c r="D164" i="35" s="1"/>
  <c r="K105" i="34"/>
  <c r="M105" i="34"/>
  <c r="K211" i="34"/>
  <c r="M211" i="34"/>
  <c r="L217" i="34"/>
  <c r="L16" i="35"/>
  <c r="E163" i="35" s="1"/>
  <c r="K71" i="34"/>
  <c r="K70" i="34" s="1"/>
  <c r="M71" i="34"/>
  <c r="M70" i="34" s="1"/>
  <c r="L71" i="34"/>
  <c r="L70" i="34" s="1"/>
  <c r="K76" i="34"/>
  <c r="M76" i="34"/>
  <c r="L76" i="34"/>
  <c r="D79" i="34"/>
  <c r="F79" i="34"/>
  <c r="L79" i="34"/>
  <c r="K79" i="34"/>
  <c r="M79" i="34"/>
  <c r="K102" i="34"/>
  <c r="M102" i="34"/>
  <c r="L105" i="34"/>
  <c r="F139" i="34"/>
  <c r="F164" i="34" s="1"/>
  <c r="L211" i="34"/>
  <c r="K217" i="34"/>
  <c r="M217" i="34"/>
  <c r="L71" i="35"/>
  <c r="L70" i="35" s="1"/>
  <c r="M71" i="35"/>
  <c r="M70" i="35" s="1"/>
  <c r="L76" i="35"/>
  <c r="K76" i="35"/>
  <c r="M76" i="35"/>
  <c r="E79" i="35"/>
  <c r="K79" i="35"/>
  <c r="M79" i="35"/>
  <c r="D79" i="35"/>
  <c r="L102" i="35"/>
  <c r="K102" i="35"/>
  <c r="L105" i="35"/>
  <c r="M105" i="35"/>
  <c r="F139" i="35"/>
  <c r="F164" i="35" s="1"/>
  <c r="K211" i="35"/>
  <c r="M211" i="35"/>
  <c r="E139" i="35"/>
  <c r="E164" i="35" s="1"/>
  <c r="L211" i="35"/>
  <c r="L217" i="35"/>
  <c r="K217" i="35"/>
  <c r="L16" i="34"/>
  <c r="L19" i="34" s="1"/>
  <c r="K16" i="34"/>
  <c r="D23" i="34" s="1"/>
  <c r="D27" i="34" s="1"/>
  <c r="K44" i="34" s="1"/>
  <c r="D54" i="34" s="1"/>
  <c r="K68" i="34" s="1"/>
  <c r="M16" i="34"/>
  <c r="F23" i="34" s="1"/>
  <c r="F27" i="34" s="1"/>
  <c r="M44" i="34" s="1"/>
  <c r="F54" i="34" s="1"/>
  <c r="M68" i="34" s="1"/>
  <c r="K16" i="35"/>
  <c r="D163" i="35" s="1"/>
  <c r="M16" i="35"/>
  <c r="F23" i="35" s="1"/>
  <c r="F27" i="35" s="1"/>
  <c r="M44" i="35" s="1"/>
  <c r="F54" i="35" s="1"/>
  <c r="M68" i="35" s="1"/>
  <c r="J233" i="35"/>
  <c r="J202" i="35"/>
  <c r="J130" i="35"/>
  <c r="J93" i="35"/>
  <c r="J177" i="35"/>
  <c r="J154" i="35"/>
  <c r="J62" i="35"/>
  <c r="J38" i="35"/>
  <c r="L233" i="35"/>
  <c r="L202" i="35"/>
  <c r="L130" i="35"/>
  <c r="L93" i="35"/>
  <c r="L177" i="35"/>
  <c r="L154" i="35"/>
  <c r="L62" i="35"/>
  <c r="L38" i="35"/>
  <c r="I177" i="35"/>
  <c r="I154" i="35"/>
  <c r="I62" i="35"/>
  <c r="I38" i="35"/>
  <c r="I233" i="35"/>
  <c r="I202" i="35"/>
  <c r="I130" i="35"/>
  <c r="I93" i="35"/>
  <c r="K177" i="35"/>
  <c r="K154" i="35"/>
  <c r="K62" i="35"/>
  <c r="K38" i="35"/>
  <c r="K233" i="35"/>
  <c r="K202" i="35"/>
  <c r="K130" i="35"/>
  <c r="K93" i="35"/>
  <c r="M177" i="35"/>
  <c r="M154" i="35"/>
  <c r="M62" i="35"/>
  <c r="M38" i="35"/>
  <c r="M233" i="35"/>
  <c r="M202" i="35"/>
  <c r="M130" i="35"/>
  <c r="M93" i="35"/>
  <c r="J233" i="34"/>
  <c r="J202" i="34"/>
  <c r="J130" i="34"/>
  <c r="J93" i="34"/>
  <c r="J177" i="34"/>
  <c r="J154" i="34"/>
  <c r="J62" i="34"/>
  <c r="J38" i="34"/>
  <c r="L233" i="34"/>
  <c r="L202" i="34"/>
  <c r="L130" i="34"/>
  <c r="L93" i="34"/>
  <c r="L177" i="34"/>
  <c r="L154" i="34"/>
  <c r="L62" i="34"/>
  <c r="L38" i="34"/>
  <c r="I177" i="34"/>
  <c r="I154" i="34"/>
  <c r="I62" i="34"/>
  <c r="I38" i="34"/>
  <c r="I233" i="34"/>
  <c r="I202" i="34"/>
  <c r="I130" i="34"/>
  <c r="I93" i="34"/>
  <c r="K177" i="34"/>
  <c r="K154" i="34"/>
  <c r="K62" i="34"/>
  <c r="K38" i="34"/>
  <c r="K233" i="34"/>
  <c r="K202" i="34"/>
  <c r="K130" i="34"/>
  <c r="K93" i="34"/>
  <c r="M177" i="34"/>
  <c r="M154" i="34"/>
  <c r="M62" i="34"/>
  <c r="M38" i="34"/>
  <c r="M233" i="34"/>
  <c r="M202" i="34"/>
  <c r="M130" i="34"/>
  <c r="M93" i="34"/>
  <c r="M19" i="35" l="1"/>
  <c r="E163" i="34"/>
  <c r="E165" i="34" s="1"/>
  <c r="E187" i="34" s="1"/>
  <c r="E186" i="34" s="1"/>
  <c r="K19" i="35"/>
  <c r="D23" i="35"/>
  <c r="D27" i="35" s="1"/>
  <c r="K44" i="35" s="1"/>
  <c r="D54" i="35" s="1"/>
  <c r="K68" i="35" s="1"/>
  <c r="D85" i="35" s="1"/>
  <c r="K100" i="35" s="1"/>
  <c r="D122" i="35" s="1"/>
  <c r="K161" i="35" s="1"/>
  <c r="D169" i="35" s="1"/>
  <c r="F163" i="34"/>
  <c r="F165" i="34" s="1"/>
  <c r="F187" i="34" s="1"/>
  <c r="F186" i="34" s="1"/>
  <c r="E23" i="35"/>
  <c r="E27" i="35" s="1"/>
  <c r="L44" i="35" s="1"/>
  <c r="E54" i="35" s="1"/>
  <c r="L68" i="35" s="1"/>
  <c r="E85" i="35" s="1"/>
  <c r="L100" i="35" s="1"/>
  <c r="E122" i="35" s="1"/>
  <c r="L161" i="35" s="1"/>
  <c r="E169" i="35" s="1"/>
  <c r="L19" i="35"/>
  <c r="D165" i="35"/>
  <c r="D187" i="35" s="1"/>
  <c r="D186" i="35" s="1"/>
  <c r="F85" i="34"/>
  <c r="M100" i="34" s="1"/>
  <c r="F122" i="34" s="1"/>
  <c r="M137" i="34" s="1"/>
  <c r="F144" i="34" s="1"/>
  <c r="M184" i="34" s="1"/>
  <c r="E165" i="35"/>
  <c r="E187" i="35" s="1"/>
  <c r="E186" i="35" s="1"/>
  <c r="D163" i="34"/>
  <c r="M19" i="34"/>
  <c r="E23" i="34"/>
  <c r="E27" i="34" s="1"/>
  <c r="L44" i="34" s="1"/>
  <c r="E54" i="34" s="1"/>
  <c r="L68" i="34" s="1"/>
  <c r="E85" i="34" s="1"/>
  <c r="L100" i="34" s="1"/>
  <c r="E122" i="34" s="1"/>
  <c r="L161" i="34" s="1"/>
  <c r="D85" i="34"/>
  <c r="K100" i="34" s="1"/>
  <c r="D122" i="34" s="1"/>
  <c r="K137" i="34" s="1"/>
  <c r="F85" i="35"/>
  <c r="M100" i="35" s="1"/>
  <c r="F122" i="35" s="1"/>
  <c r="M161" i="35" s="1"/>
  <c r="F163" i="35"/>
  <c r="F165" i="35" s="1"/>
  <c r="F187" i="35" s="1"/>
  <c r="F186" i="35" s="1"/>
  <c r="K19" i="34"/>
  <c r="E169" i="34" l="1"/>
  <c r="M161" i="34"/>
  <c r="F169" i="34" s="1"/>
  <c r="F191" i="34"/>
  <c r="M209" i="34" s="1"/>
  <c r="F225" i="34" s="1"/>
  <c r="M240" i="34" s="1"/>
  <c r="L137" i="34"/>
  <c r="E144" i="34" s="1"/>
  <c r="L184" i="34" s="1"/>
  <c r="E191" i="34" s="1"/>
  <c r="L209" i="34" s="1"/>
  <c r="E225" i="34" s="1"/>
  <c r="L240" i="34" s="1"/>
  <c r="M137" i="35"/>
  <c r="F144" i="35" s="1"/>
  <c r="M184" i="35" s="1"/>
  <c r="F191" i="35" s="1"/>
  <c r="M209" i="35" s="1"/>
  <c r="F225" i="35" s="1"/>
  <c r="M240" i="35" s="1"/>
  <c r="L137" i="35"/>
  <c r="E144" i="35" s="1"/>
  <c r="L184" i="35" s="1"/>
  <c r="E191" i="35" s="1"/>
  <c r="L209" i="35" s="1"/>
  <c r="E225" i="35" s="1"/>
  <c r="L240" i="35" s="1"/>
  <c r="D144" i="34"/>
  <c r="K184" i="34" s="1"/>
  <c r="D165" i="34"/>
  <c r="D187" i="34" s="1"/>
  <c r="D186" i="34" s="1"/>
  <c r="K137" i="35"/>
  <c r="D144" i="35" s="1"/>
  <c r="K184" i="35" s="1"/>
  <c r="D191" i="35" s="1"/>
  <c r="K209" i="35" s="1"/>
  <c r="D225" i="35" s="1"/>
  <c r="K240" i="35" s="1"/>
  <c r="K161" i="34"/>
  <c r="D169" i="34" s="1"/>
  <c r="F169" i="35"/>
  <c r="E249" i="34" l="1"/>
  <c r="F249" i="34"/>
  <c r="E249" i="35"/>
  <c r="D249" i="35"/>
  <c r="F249" i="35"/>
  <c r="D191" i="34"/>
  <c r="K209" i="34" s="1"/>
  <c r="D225" i="34" s="1"/>
  <c r="K240" i="34" s="1"/>
  <c r="C48" i="33"/>
  <c r="F48" i="33"/>
  <c r="F102" i="33"/>
  <c r="E102" i="33"/>
  <c r="D102" i="33"/>
  <c r="F233" i="33"/>
  <c r="E233" i="33"/>
  <c r="D233" i="33"/>
  <c r="C233" i="33"/>
  <c r="B233" i="33"/>
  <c r="F202" i="33"/>
  <c r="E202" i="33"/>
  <c r="D202" i="33"/>
  <c r="C202" i="33"/>
  <c r="B202" i="33"/>
  <c r="F188" i="33"/>
  <c r="E188" i="33"/>
  <c r="D188" i="33"/>
  <c r="C188" i="33"/>
  <c r="F177" i="33"/>
  <c r="E177" i="33"/>
  <c r="D177" i="33"/>
  <c r="C177" i="33"/>
  <c r="B177" i="33"/>
  <c r="B166" i="33"/>
  <c r="B188" i="33" s="1"/>
  <c r="F154" i="33"/>
  <c r="E154" i="33"/>
  <c r="D154" i="33"/>
  <c r="C154" i="33"/>
  <c r="B154" i="33"/>
  <c r="F130" i="33"/>
  <c r="E130" i="33"/>
  <c r="D130" i="33"/>
  <c r="C130" i="33"/>
  <c r="B130" i="33"/>
  <c r="F93" i="33"/>
  <c r="E93" i="33"/>
  <c r="D93" i="33"/>
  <c r="C93" i="33"/>
  <c r="B93" i="33"/>
  <c r="I69" i="33"/>
  <c r="F62" i="33"/>
  <c r="E62" i="33"/>
  <c r="D62" i="33"/>
  <c r="C62" i="33"/>
  <c r="B62" i="33"/>
  <c r="E48" i="33"/>
  <c r="D48" i="33"/>
  <c r="B48" i="33"/>
  <c r="F38" i="33"/>
  <c r="E38" i="33"/>
  <c r="D38" i="33"/>
  <c r="C38" i="33"/>
  <c r="B38" i="33"/>
  <c r="M10" i="33"/>
  <c r="L10" i="33"/>
  <c r="K10" i="33"/>
  <c r="J10" i="33"/>
  <c r="I10" i="33"/>
  <c r="D249" i="34" l="1"/>
  <c r="F242" i="33"/>
  <c r="E242" i="33"/>
  <c r="K113" i="33"/>
  <c r="L113" i="33"/>
  <c r="M113" i="33"/>
  <c r="L211" i="33"/>
  <c r="E113" i="33"/>
  <c r="D113" i="33"/>
  <c r="F113" i="33"/>
  <c r="D242" i="33"/>
  <c r="D139" i="33"/>
  <c r="D164" i="33" s="1"/>
  <c r="M71" i="33"/>
  <c r="M70" i="33" s="1"/>
  <c r="L76" i="33"/>
  <c r="L79" i="33"/>
  <c r="F79" i="33"/>
  <c r="M102" i="33"/>
  <c r="L105" i="33"/>
  <c r="M217" i="33"/>
  <c r="L16" i="33"/>
  <c r="E163" i="33" s="1"/>
  <c r="L71" i="33"/>
  <c r="L70" i="33" s="1"/>
  <c r="K76" i="33"/>
  <c r="M76" i="33"/>
  <c r="K79" i="33"/>
  <c r="M79" i="33"/>
  <c r="E79" i="33"/>
  <c r="L102" i="33"/>
  <c r="K105" i="33"/>
  <c r="M105" i="33"/>
  <c r="E139" i="33"/>
  <c r="E164" i="33" s="1"/>
  <c r="F139" i="33"/>
  <c r="F164" i="33" s="1"/>
  <c r="K211" i="33"/>
  <c r="M211" i="33"/>
  <c r="M16" i="33"/>
  <c r="F163" i="33" s="1"/>
  <c r="L217" i="33"/>
  <c r="K71" i="33"/>
  <c r="K70" i="33" s="1"/>
  <c r="K217" i="33"/>
  <c r="K16" i="33"/>
  <c r="D163" i="33" s="1"/>
  <c r="D79" i="33"/>
  <c r="K102" i="33"/>
  <c r="J233" i="33"/>
  <c r="J202" i="33"/>
  <c r="J130" i="33"/>
  <c r="J93" i="33"/>
  <c r="J177" i="33"/>
  <c r="J154" i="33"/>
  <c r="J62" i="33"/>
  <c r="J38" i="33"/>
  <c r="L233" i="33"/>
  <c r="L202" i="33"/>
  <c r="L130" i="33"/>
  <c r="L93" i="33"/>
  <c r="L177" i="33"/>
  <c r="L154" i="33"/>
  <c r="L62" i="33"/>
  <c r="L38" i="33"/>
  <c r="I177" i="33"/>
  <c r="I154" i="33"/>
  <c r="I62" i="33"/>
  <c r="I38" i="33"/>
  <c r="I233" i="33"/>
  <c r="I202" i="33"/>
  <c r="I130" i="33"/>
  <c r="I93" i="33"/>
  <c r="K177" i="33"/>
  <c r="K154" i="33"/>
  <c r="K62" i="33"/>
  <c r="K38" i="33"/>
  <c r="K233" i="33"/>
  <c r="K202" i="33"/>
  <c r="K130" i="33"/>
  <c r="K93" i="33"/>
  <c r="M177" i="33"/>
  <c r="M154" i="33"/>
  <c r="M62" i="33"/>
  <c r="M38" i="33"/>
  <c r="M233" i="33"/>
  <c r="M202" i="33"/>
  <c r="M130" i="33"/>
  <c r="M93" i="33"/>
  <c r="D165" i="33" l="1"/>
  <c r="D187" i="33" s="1"/>
  <c r="D186" i="33" s="1"/>
  <c r="L19" i="33"/>
  <c r="F23" i="33"/>
  <c r="F27" i="33" s="1"/>
  <c r="M44" i="33" s="1"/>
  <c r="F54" i="33" s="1"/>
  <c r="M68" i="33" s="1"/>
  <c r="F85" i="33" s="1"/>
  <c r="M100" i="33" s="1"/>
  <c r="F122" i="33" s="1"/>
  <c r="M137" i="33" s="1"/>
  <c r="F144" i="33" s="1"/>
  <c r="M184" i="33" s="1"/>
  <c r="F165" i="33"/>
  <c r="F187" i="33" s="1"/>
  <c r="F186" i="33" s="1"/>
  <c r="E23" i="33"/>
  <c r="E27" i="33" s="1"/>
  <c r="L44" i="33" s="1"/>
  <c r="E54" i="33" s="1"/>
  <c r="L68" i="33" s="1"/>
  <c r="E85" i="33" s="1"/>
  <c r="L100" i="33" s="1"/>
  <c r="E122" i="33" s="1"/>
  <c r="L161" i="33" s="1"/>
  <c r="E169" i="33" s="1"/>
  <c r="K19" i="33"/>
  <c r="D23" i="33"/>
  <c r="D27" i="33" s="1"/>
  <c r="K44" i="33" s="1"/>
  <c r="D54" i="33" s="1"/>
  <c r="K68" i="33" s="1"/>
  <c r="D85" i="33" s="1"/>
  <c r="K100" i="33" s="1"/>
  <c r="D122" i="33" s="1"/>
  <c r="E165" i="33"/>
  <c r="E187" i="33" s="1"/>
  <c r="E186" i="33" s="1"/>
  <c r="M19" i="33"/>
  <c r="F191" i="33" l="1"/>
  <c r="M209" i="33" s="1"/>
  <c r="F225" i="33" s="1"/>
  <c r="M240" i="33" s="1"/>
  <c r="F249" i="33" s="1"/>
  <c r="L137" i="33"/>
  <c r="E144" i="33" s="1"/>
  <c r="L184" i="33" s="1"/>
  <c r="E191" i="33" s="1"/>
  <c r="L209" i="33" s="1"/>
  <c r="E225" i="33" s="1"/>
  <c r="L240" i="33" s="1"/>
  <c r="E249" i="33" s="1"/>
  <c r="K137" i="33"/>
  <c r="D144" i="33" s="1"/>
  <c r="K184" i="33" s="1"/>
  <c r="D191" i="33" s="1"/>
  <c r="K209" i="33" s="1"/>
  <c r="D225" i="33" s="1"/>
  <c r="K240" i="33" s="1"/>
  <c r="D249" i="33" s="1"/>
  <c r="K161" i="33"/>
  <c r="D169" i="33" s="1"/>
  <c r="M161" i="33"/>
  <c r="F169" i="33" s="1"/>
  <c r="F233" i="32" l="1"/>
  <c r="E233" i="32"/>
  <c r="D233" i="32"/>
  <c r="C233" i="32"/>
  <c r="B233" i="32"/>
  <c r="L217" i="32"/>
  <c r="M217" i="32"/>
  <c r="K217" i="32"/>
  <c r="L211" i="32"/>
  <c r="M211" i="32"/>
  <c r="K211" i="32"/>
  <c r="F202" i="32"/>
  <c r="E202" i="32"/>
  <c r="D202" i="32"/>
  <c r="C202" i="32"/>
  <c r="B202" i="32"/>
  <c r="F188" i="32"/>
  <c r="E188" i="32"/>
  <c r="D188" i="32"/>
  <c r="C188" i="32"/>
  <c r="F177" i="32"/>
  <c r="E177" i="32"/>
  <c r="D177" i="32"/>
  <c r="C177" i="32"/>
  <c r="B177" i="32"/>
  <c r="B166" i="32"/>
  <c r="B188" i="32" s="1"/>
  <c r="F154" i="32"/>
  <c r="E154" i="32"/>
  <c r="D154" i="32"/>
  <c r="C154" i="32"/>
  <c r="B154" i="32"/>
  <c r="F139" i="32"/>
  <c r="F164" i="32" s="1"/>
  <c r="E139" i="32"/>
  <c r="E164" i="32" s="1"/>
  <c r="D139" i="32"/>
  <c r="D164" i="32" s="1"/>
  <c r="F130" i="32"/>
  <c r="E130" i="32"/>
  <c r="D130" i="32"/>
  <c r="C130" i="32"/>
  <c r="B130" i="32"/>
  <c r="M113" i="32"/>
  <c r="L113" i="32"/>
  <c r="K113" i="32"/>
  <c r="F113" i="32"/>
  <c r="E113" i="32"/>
  <c r="D113" i="32"/>
  <c r="M105" i="32"/>
  <c r="K105" i="32"/>
  <c r="L105" i="32"/>
  <c r="E102" i="32"/>
  <c r="M102" i="32"/>
  <c r="L102" i="32"/>
  <c r="K102" i="32"/>
  <c r="F102" i="32"/>
  <c r="D102" i="32"/>
  <c r="F93" i="32"/>
  <c r="E93" i="32"/>
  <c r="D93" i="32"/>
  <c r="C93" i="32"/>
  <c r="B93" i="32"/>
  <c r="L79" i="32"/>
  <c r="F79" i="32"/>
  <c r="D79" i="32"/>
  <c r="M76" i="32"/>
  <c r="K76" i="32"/>
  <c r="L76" i="32"/>
  <c r="L71" i="32"/>
  <c r="L70" i="32" s="1"/>
  <c r="M71" i="32"/>
  <c r="M70" i="32" s="1"/>
  <c r="K71" i="32"/>
  <c r="K70" i="32" s="1"/>
  <c r="I69" i="32"/>
  <c r="F62" i="32"/>
  <c r="E62" i="32"/>
  <c r="D62" i="32"/>
  <c r="C62" i="32"/>
  <c r="B62" i="32"/>
  <c r="F38" i="32"/>
  <c r="E38" i="32"/>
  <c r="D38" i="32"/>
  <c r="C38" i="32"/>
  <c r="B38" i="32"/>
  <c r="M16" i="32"/>
  <c r="K16" i="32"/>
  <c r="M10" i="32"/>
  <c r="L10" i="32"/>
  <c r="K10" i="32"/>
  <c r="J10" i="32"/>
  <c r="I10" i="32"/>
  <c r="F233" i="31"/>
  <c r="E233" i="31"/>
  <c r="D233" i="31"/>
  <c r="C233" i="31"/>
  <c r="B233" i="31"/>
  <c r="L217" i="31"/>
  <c r="L211" i="31"/>
  <c r="M211" i="31"/>
  <c r="K211" i="31"/>
  <c r="F202" i="31"/>
  <c r="E202" i="31"/>
  <c r="D202" i="31"/>
  <c r="C202" i="31"/>
  <c r="B202" i="31"/>
  <c r="F188" i="31"/>
  <c r="E188" i="31"/>
  <c r="D188" i="31"/>
  <c r="C188" i="31"/>
  <c r="F177" i="31"/>
  <c r="E177" i="31"/>
  <c r="D177" i="31"/>
  <c r="C177" i="31"/>
  <c r="B177" i="31"/>
  <c r="B166" i="31"/>
  <c r="B188" i="31" s="1"/>
  <c r="F154" i="31"/>
  <c r="E154" i="31"/>
  <c r="D154" i="31"/>
  <c r="C154" i="31"/>
  <c r="B154" i="31"/>
  <c r="F139" i="31"/>
  <c r="F164" i="31" s="1"/>
  <c r="E139" i="31"/>
  <c r="E164" i="31" s="1"/>
  <c r="D139" i="31"/>
  <c r="D164" i="31" s="1"/>
  <c r="F130" i="31"/>
  <c r="E130" i="31"/>
  <c r="D130" i="31"/>
  <c r="C130" i="31"/>
  <c r="B130" i="31"/>
  <c r="M113" i="31"/>
  <c r="L113" i="31"/>
  <c r="K113" i="31"/>
  <c r="F113" i="31"/>
  <c r="E113" i="31"/>
  <c r="D113" i="31"/>
  <c r="L105" i="31"/>
  <c r="L102" i="31"/>
  <c r="M102" i="31"/>
  <c r="K102" i="31"/>
  <c r="F102" i="31"/>
  <c r="E102" i="31"/>
  <c r="D102" i="31"/>
  <c r="F93" i="31"/>
  <c r="E93" i="31"/>
  <c r="D93" i="31"/>
  <c r="C93" i="31"/>
  <c r="B93" i="31"/>
  <c r="M79" i="31"/>
  <c r="L79" i="31"/>
  <c r="K79" i="31"/>
  <c r="F79" i="31"/>
  <c r="E79" i="31"/>
  <c r="D79" i="31"/>
  <c r="M76" i="31"/>
  <c r="K76" i="31"/>
  <c r="L76" i="31"/>
  <c r="L71" i="31"/>
  <c r="L70" i="31" s="1"/>
  <c r="M71" i="31"/>
  <c r="M70" i="31" s="1"/>
  <c r="K71" i="31"/>
  <c r="K70" i="31" s="1"/>
  <c r="I69" i="31"/>
  <c r="F62" i="31"/>
  <c r="E62" i="31"/>
  <c r="D62" i="31"/>
  <c r="C62" i="31"/>
  <c r="B62" i="31"/>
  <c r="F38" i="31"/>
  <c r="E38" i="31"/>
  <c r="D38" i="31"/>
  <c r="C38" i="31"/>
  <c r="B38" i="31"/>
  <c r="M16" i="31"/>
  <c r="L16" i="31"/>
  <c r="L19" i="31" s="1"/>
  <c r="K16" i="31"/>
  <c r="D163" i="31" s="1"/>
  <c r="M10" i="31"/>
  <c r="L10" i="31"/>
  <c r="K10" i="31"/>
  <c r="J10" i="31"/>
  <c r="I10" i="31"/>
  <c r="F233" i="30"/>
  <c r="E233" i="30"/>
  <c r="D233" i="30"/>
  <c r="C233" i="30"/>
  <c r="B233" i="30"/>
  <c r="L217" i="30"/>
  <c r="M217" i="30"/>
  <c r="K217" i="30"/>
  <c r="L211" i="30"/>
  <c r="M211" i="30"/>
  <c r="K211" i="30"/>
  <c r="F202" i="30"/>
  <c r="E202" i="30"/>
  <c r="D202" i="30"/>
  <c r="C202" i="30"/>
  <c r="B202" i="30"/>
  <c r="F188" i="30"/>
  <c r="E188" i="30"/>
  <c r="D188" i="30"/>
  <c r="C188" i="30"/>
  <c r="F177" i="30"/>
  <c r="E177" i="30"/>
  <c r="D177" i="30"/>
  <c r="C177" i="30"/>
  <c r="B177" i="30"/>
  <c r="B166" i="30"/>
  <c r="B188" i="30" s="1"/>
  <c r="F154" i="30"/>
  <c r="E154" i="30"/>
  <c r="D154" i="30"/>
  <c r="C154" i="30"/>
  <c r="B154" i="30"/>
  <c r="F139" i="30"/>
  <c r="F164" i="30" s="1"/>
  <c r="D139" i="30"/>
  <c r="D164" i="30" s="1"/>
  <c r="F130" i="30"/>
  <c r="E130" i="30"/>
  <c r="D130" i="30"/>
  <c r="C130" i="30"/>
  <c r="B130" i="30"/>
  <c r="M113" i="30"/>
  <c r="L113" i="30"/>
  <c r="K113" i="30"/>
  <c r="F113" i="30"/>
  <c r="E113" i="30"/>
  <c r="D113" i="30"/>
  <c r="M105" i="30"/>
  <c r="K105" i="30"/>
  <c r="M102" i="30"/>
  <c r="F102" i="30"/>
  <c r="D102" i="30"/>
  <c r="E102" i="30"/>
  <c r="F93" i="30"/>
  <c r="E93" i="30"/>
  <c r="D93" i="30"/>
  <c r="C93" i="30"/>
  <c r="B93" i="30"/>
  <c r="F79" i="30"/>
  <c r="D79" i="30"/>
  <c r="K71" i="30"/>
  <c r="K70" i="30" s="1"/>
  <c r="I69" i="30"/>
  <c r="F62" i="30"/>
  <c r="E62" i="30"/>
  <c r="D62" i="30"/>
  <c r="C62" i="30"/>
  <c r="B62" i="30"/>
  <c r="F38" i="30"/>
  <c r="E38" i="30"/>
  <c r="D38" i="30"/>
  <c r="C38" i="30"/>
  <c r="B38" i="30"/>
  <c r="L16" i="30"/>
  <c r="M10" i="30"/>
  <c r="L10" i="30"/>
  <c r="L93" i="30" s="1"/>
  <c r="K10" i="30"/>
  <c r="J10" i="30"/>
  <c r="J38" i="30" s="1"/>
  <c r="I10" i="30"/>
  <c r="F233" i="29"/>
  <c r="E233" i="29"/>
  <c r="D233" i="29"/>
  <c r="C233" i="29"/>
  <c r="B233" i="29"/>
  <c r="L217" i="29"/>
  <c r="M217" i="29"/>
  <c r="K217" i="29"/>
  <c r="L211" i="29"/>
  <c r="M211" i="29"/>
  <c r="K211" i="29"/>
  <c r="F202" i="29"/>
  <c r="E202" i="29"/>
  <c r="D202" i="29"/>
  <c r="C202" i="29"/>
  <c r="B202" i="29"/>
  <c r="F188" i="29"/>
  <c r="E188" i="29"/>
  <c r="D188" i="29"/>
  <c r="C188" i="29"/>
  <c r="F177" i="29"/>
  <c r="E177" i="29"/>
  <c r="D177" i="29"/>
  <c r="C177" i="29"/>
  <c r="B177" i="29"/>
  <c r="B166" i="29"/>
  <c r="B188" i="29" s="1"/>
  <c r="F154" i="29"/>
  <c r="E154" i="29"/>
  <c r="D154" i="29"/>
  <c r="C154" i="29"/>
  <c r="B154" i="29"/>
  <c r="F139" i="29"/>
  <c r="F164" i="29" s="1"/>
  <c r="E139" i="29"/>
  <c r="E164" i="29" s="1"/>
  <c r="D139" i="29"/>
  <c r="D164" i="29" s="1"/>
  <c r="F130" i="29"/>
  <c r="E130" i="29"/>
  <c r="D130" i="29"/>
  <c r="C130" i="29"/>
  <c r="B130" i="29"/>
  <c r="M113" i="29"/>
  <c r="L113" i="29"/>
  <c r="K113" i="29"/>
  <c r="F113" i="29"/>
  <c r="E113" i="29"/>
  <c r="D113" i="29"/>
  <c r="L105" i="29"/>
  <c r="F102" i="29"/>
  <c r="D102" i="29"/>
  <c r="L102" i="29"/>
  <c r="E102" i="29"/>
  <c r="F93" i="29"/>
  <c r="E93" i="29"/>
  <c r="D93" i="29"/>
  <c r="C93" i="29"/>
  <c r="B93" i="29"/>
  <c r="L79" i="29"/>
  <c r="K79" i="29"/>
  <c r="E79" i="29"/>
  <c r="M79" i="29"/>
  <c r="M76" i="29"/>
  <c r="K76" i="29"/>
  <c r="L71" i="29"/>
  <c r="L70" i="29" s="1"/>
  <c r="I69" i="29"/>
  <c r="F62" i="29"/>
  <c r="E62" i="29"/>
  <c r="D62" i="29"/>
  <c r="C62" i="29"/>
  <c r="B62" i="29"/>
  <c r="F38" i="29"/>
  <c r="E38" i="29"/>
  <c r="D38" i="29"/>
  <c r="C38" i="29"/>
  <c r="B38" i="29"/>
  <c r="M16" i="29"/>
  <c r="L16" i="29"/>
  <c r="E163" i="29" s="1"/>
  <c r="K16" i="29"/>
  <c r="M10" i="29"/>
  <c r="L10" i="29"/>
  <c r="K10" i="29"/>
  <c r="J10" i="29"/>
  <c r="I10" i="29"/>
  <c r="F233" i="28"/>
  <c r="E233" i="28"/>
  <c r="D233" i="28"/>
  <c r="C233" i="28"/>
  <c r="B233" i="28"/>
  <c r="M217" i="28"/>
  <c r="L211" i="28"/>
  <c r="M211" i="28"/>
  <c r="F202" i="28"/>
  <c r="E202" i="28"/>
  <c r="D202" i="28"/>
  <c r="C202" i="28"/>
  <c r="B202" i="28"/>
  <c r="F188" i="28"/>
  <c r="E188" i="28"/>
  <c r="D188" i="28"/>
  <c r="C188" i="28"/>
  <c r="F177" i="28"/>
  <c r="E177" i="28"/>
  <c r="D177" i="28"/>
  <c r="C177" i="28"/>
  <c r="B177" i="28"/>
  <c r="B166" i="28"/>
  <c r="B188" i="28" s="1"/>
  <c r="F154" i="28"/>
  <c r="E154" i="28"/>
  <c r="D154" i="28"/>
  <c r="C154" i="28"/>
  <c r="B154" i="28"/>
  <c r="F139" i="28"/>
  <c r="F164" i="28" s="1"/>
  <c r="D139" i="28"/>
  <c r="D164" i="28" s="1"/>
  <c r="E139" i="28"/>
  <c r="E164" i="28" s="1"/>
  <c r="F130" i="28"/>
  <c r="E130" i="28"/>
  <c r="D130" i="28"/>
  <c r="C130" i="28"/>
  <c r="B130" i="28"/>
  <c r="M113" i="28"/>
  <c r="L113" i="28"/>
  <c r="K113" i="28"/>
  <c r="F113" i="28"/>
  <c r="E113" i="28"/>
  <c r="D113" i="28"/>
  <c r="L102" i="28"/>
  <c r="F102" i="28"/>
  <c r="D102" i="28"/>
  <c r="E102" i="28"/>
  <c r="F93" i="28"/>
  <c r="E93" i="28"/>
  <c r="D93" i="28"/>
  <c r="C93" i="28"/>
  <c r="B93" i="28"/>
  <c r="L79" i="28"/>
  <c r="F79" i="28"/>
  <c r="L76" i="28"/>
  <c r="M71" i="28"/>
  <c r="M70" i="28" s="1"/>
  <c r="I69" i="28"/>
  <c r="F62" i="28"/>
  <c r="E62" i="28"/>
  <c r="D62" i="28"/>
  <c r="C62" i="28"/>
  <c r="B62" i="28"/>
  <c r="F38" i="28"/>
  <c r="E38" i="28"/>
  <c r="D38" i="28"/>
  <c r="C38" i="28"/>
  <c r="B38" i="28"/>
  <c r="M10" i="28"/>
  <c r="L10" i="28"/>
  <c r="K10" i="28"/>
  <c r="J10" i="28"/>
  <c r="I10" i="28"/>
  <c r="F233" i="27"/>
  <c r="E233" i="27"/>
  <c r="D233" i="27"/>
  <c r="C233" i="27"/>
  <c r="B233" i="27"/>
  <c r="M217" i="27"/>
  <c r="K217" i="27"/>
  <c r="L211" i="27"/>
  <c r="F202" i="27"/>
  <c r="E202" i="27"/>
  <c r="D202" i="27"/>
  <c r="C202" i="27"/>
  <c r="B202" i="27"/>
  <c r="F188" i="27"/>
  <c r="E188" i="27"/>
  <c r="D188" i="27"/>
  <c r="C188" i="27"/>
  <c r="F177" i="27"/>
  <c r="E177" i="27"/>
  <c r="D177" i="27"/>
  <c r="C177" i="27"/>
  <c r="B177" i="27"/>
  <c r="B166" i="27"/>
  <c r="B188" i="27" s="1"/>
  <c r="F154" i="27"/>
  <c r="E154" i="27"/>
  <c r="D154" i="27"/>
  <c r="C154" i="27"/>
  <c r="B154" i="27"/>
  <c r="E139" i="27"/>
  <c r="E164" i="27" s="1"/>
  <c r="F139" i="27"/>
  <c r="F164" i="27" s="1"/>
  <c r="D139" i="27"/>
  <c r="D164" i="27" s="1"/>
  <c r="F130" i="27"/>
  <c r="E130" i="27"/>
  <c r="D130" i="27"/>
  <c r="C130" i="27"/>
  <c r="B130" i="27"/>
  <c r="M113" i="27"/>
  <c r="L113" i="27"/>
  <c r="K113" i="27"/>
  <c r="F113" i="27"/>
  <c r="E113" i="27"/>
  <c r="D113" i="27"/>
  <c r="L105" i="27"/>
  <c r="L102" i="27"/>
  <c r="F102" i="27"/>
  <c r="D102" i="27"/>
  <c r="E102" i="27"/>
  <c r="F93" i="27"/>
  <c r="E93" i="27"/>
  <c r="D93" i="27"/>
  <c r="C93" i="27"/>
  <c r="B93" i="27"/>
  <c r="L79" i="27"/>
  <c r="F79" i="27"/>
  <c r="L76" i="27"/>
  <c r="M71" i="27"/>
  <c r="M70" i="27" s="1"/>
  <c r="I69" i="27"/>
  <c r="F62" i="27"/>
  <c r="E62" i="27"/>
  <c r="D62" i="27"/>
  <c r="C62" i="27"/>
  <c r="B62" i="27"/>
  <c r="F38" i="27"/>
  <c r="E38" i="27"/>
  <c r="D38" i="27"/>
  <c r="C38" i="27"/>
  <c r="B38" i="27"/>
  <c r="K16" i="27"/>
  <c r="K19" i="27" s="1"/>
  <c r="M10" i="27"/>
  <c r="L10" i="27"/>
  <c r="K10" i="27"/>
  <c r="J10" i="27"/>
  <c r="I10" i="27"/>
  <c r="F233" i="26"/>
  <c r="E233" i="26"/>
  <c r="D233" i="26"/>
  <c r="C233" i="26"/>
  <c r="B233" i="26"/>
  <c r="L217" i="26"/>
  <c r="F202" i="26"/>
  <c r="E202" i="26"/>
  <c r="D202" i="26"/>
  <c r="C202" i="26"/>
  <c r="B202" i="26"/>
  <c r="F188" i="26"/>
  <c r="E188" i="26"/>
  <c r="D188" i="26"/>
  <c r="C188" i="26"/>
  <c r="F177" i="26"/>
  <c r="E177" i="26"/>
  <c r="D177" i="26"/>
  <c r="C177" i="26"/>
  <c r="B177" i="26"/>
  <c r="B166" i="26"/>
  <c r="B188" i="26" s="1"/>
  <c r="F154" i="26"/>
  <c r="E154" i="26"/>
  <c r="D154" i="26"/>
  <c r="C154" i="26"/>
  <c r="B154" i="26"/>
  <c r="F139" i="26"/>
  <c r="F164" i="26" s="1"/>
  <c r="D139" i="26"/>
  <c r="D164" i="26" s="1"/>
  <c r="F130" i="26"/>
  <c r="E130" i="26"/>
  <c r="D130" i="26"/>
  <c r="C130" i="26"/>
  <c r="B130" i="26"/>
  <c r="M113" i="26"/>
  <c r="L113" i="26"/>
  <c r="K113" i="26"/>
  <c r="F113" i="26"/>
  <c r="E113" i="26"/>
  <c r="D113" i="26"/>
  <c r="L105" i="26"/>
  <c r="F102" i="26"/>
  <c r="E102" i="26"/>
  <c r="D102" i="26"/>
  <c r="F93" i="26"/>
  <c r="E93" i="26"/>
  <c r="D93" i="26"/>
  <c r="C93" i="26"/>
  <c r="B93" i="26"/>
  <c r="M79" i="26"/>
  <c r="K79" i="26"/>
  <c r="L79" i="26"/>
  <c r="F79" i="26"/>
  <c r="D79" i="26"/>
  <c r="L76" i="26"/>
  <c r="M76" i="26"/>
  <c r="K76" i="26"/>
  <c r="K71" i="26"/>
  <c r="K70" i="26" s="1"/>
  <c r="I69" i="26"/>
  <c r="F62" i="26"/>
  <c r="E62" i="26"/>
  <c r="D62" i="26"/>
  <c r="C62" i="26"/>
  <c r="B62" i="26"/>
  <c r="F38" i="26"/>
  <c r="E38" i="26"/>
  <c r="D38" i="26"/>
  <c r="C38" i="26"/>
  <c r="B38" i="26"/>
  <c r="K16" i="26"/>
  <c r="M16" i="26"/>
  <c r="M19" i="26" s="1"/>
  <c r="M10" i="26"/>
  <c r="L10" i="26"/>
  <c r="K10" i="26"/>
  <c r="J10" i="26"/>
  <c r="I10" i="26"/>
  <c r="F233" i="25"/>
  <c r="E233" i="25"/>
  <c r="D233" i="25"/>
  <c r="C233" i="25"/>
  <c r="B233" i="25"/>
  <c r="M217" i="25"/>
  <c r="M211" i="25"/>
  <c r="F202" i="25"/>
  <c r="E202" i="25"/>
  <c r="D202" i="25"/>
  <c r="C202" i="25"/>
  <c r="B202" i="25"/>
  <c r="F188" i="25"/>
  <c r="E188" i="25"/>
  <c r="D188" i="25"/>
  <c r="C188" i="25"/>
  <c r="F177" i="25"/>
  <c r="E177" i="25"/>
  <c r="D177" i="25"/>
  <c r="C177" i="25"/>
  <c r="B177" i="25"/>
  <c r="B166" i="25"/>
  <c r="B188" i="25" s="1"/>
  <c r="F154" i="25"/>
  <c r="E154" i="25"/>
  <c r="D154" i="25"/>
  <c r="C154" i="25"/>
  <c r="B154" i="25"/>
  <c r="D139" i="25"/>
  <c r="D164" i="25" s="1"/>
  <c r="F130" i="25"/>
  <c r="E130" i="25"/>
  <c r="D130" i="25"/>
  <c r="C130" i="25"/>
  <c r="B130" i="25"/>
  <c r="M113" i="25"/>
  <c r="L113" i="25"/>
  <c r="K113" i="25"/>
  <c r="F113" i="25"/>
  <c r="E113" i="25"/>
  <c r="D113" i="25"/>
  <c r="L105" i="25"/>
  <c r="L102" i="25"/>
  <c r="F102" i="25"/>
  <c r="D102" i="25"/>
  <c r="E102" i="25"/>
  <c r="F93" i="25"/>
  <c r="E93" i="25"/>
  <c r="D93" i="25"/>
  <c r="C93" i="25"/>
  <c r="B93" i="25"/>
  <c r="L79" i="25"/>
  <c r="F79" i="25"/>
  <c r="M71" i="25"/>
  <c r="M70" i="25" s="1"/>
  <c r="K71" i="25"/>
  <c r="K70" i="25" s="1"/>
  <c r="I69" i="25"/>
  <c r="F62" i="25"/>
  <c r="E62" i="25"/>
  <c r="D62" i="25"/>
  <c r="C62" i="25"/>
  <c r="B62" i="25"/>
  <c r="F38" i="25"/>
  <c r="E38" i="25"/>
  <c r="D38" i="25"/>
  <c r="C38" i="25"/>
  <c r="B38" i="25"/>
  <c r="M16" i="25"/>
  <c r="M10" i="25"/>
  <c r="L10" i="25"/>
  <c r="K10" i="25"/>
  <c r="J10" i="25"/>
  <c r="I10" i="25"/>
  <c r="F233" i="24"/>
  <c r="E233" i="24"/>
  <c r="D233" i="24"/>
  <c r="C233" i="24"/>
  <c r="B233" i="24"/>
  <c r="L217" i="24"/>
  <c r="F202" i="24"/>
  <c r="E202" i="24"/>
  <c r="D202" i="24"/>
  <c r="C202" i="24"/>
  <c r="B202" i="24"/>
  <c r="F188" i="24"/>
  <c r="E188" i="24"/>
  <c r="D188" i="24"/>
  <c r="C188" i="24"/>
  <c r="F177" i="24"/>
  <c r="E177" i="24"/>
  <c r="D177" i="24"/>
  <c r="C177" i="24"/>
  <c r="B177" i="24"/>
  <c r="B166" i="24"/>
  <c r="B188" i="24" s="1"/>
  <c r="F154" i="24"/>
  <c r="E154" i="24"/>
  <c r="D154" i="24"/>
  <c r="C154" i="24"/>
  <c r="B154" i="24"/>
  <c r="F139" i="24"/>
  <c r="F164" i="24" s="1"/>
  <c r="D139" i="24"/>
  <c r="D164" i="24" s="1"/>
  <c r="E139" i="24"/>
  <c r="E164" i="24" s="1"/>
  <c r="F130" i="24"/>
  <c r="E130" i="24"/>
  <c r="D130" i="24"/>
  <c r="C130" i="24"/>
  <c r="B130" i="24"/>
  <c r="M113" i="24"/>
  <c r="L113" i="24"/>
  <c r="K113" i="24"/>
  <c r="F113" i="24"/>
  <c r="E113" i="24"/>
  <c r="D113" i="24"/>
  <c r="L105" i="24"/>
  <c r="M102" i="24"/>
  <c r="K102" i="24"/>
  <c r="L102" i="24"/>
  <c r="F102" i="24"/>
  <c r="D102" i="24"/>
  <c r="E102" i="24"/>
  <c r="F93" i="24"/>
  <c r="E93" i="24"/>
  <c r="D93" i="24"/>
  <c r="C93" i="24"/>
  <c r="B93" i="24"/>
  <c r="D79" i="24"/>
  <c r="L76" i="24"/>
  <c r="M76" i="24"/>
  <c r="K76" i="24"/>
  <c r="M71" i="24"/>
  <c r="M70" i="24" s="1"/>
  <c r="I69" i="24"/>
  <c r="F62" i="24"/>
  <c r="E62" i="24"/>
  <c r="D62" i="24"/>
  <c r="C62" i="24"/>
  <c r="B62" i="24"/>
  <c r="F38" i="24"/>
  <c r="E38" i="24"/>
  <c r="D38" i="24"/>
  <c r="C38" i="24"/>
  <c r="B38" i="24"/>
  <c r="L16" i="24"/>
  <c r="L19" i="24" s="1"/>
  <c r="M10" i="24"/>
  <c r="L10" i="24"/>
  <c r="K10" i="24"/>
  <c r="J10" i="24"/>
  <c r="I10" i="24"/>
  <c r="J62" i="30" l="1"/>
  <c r="L62" i="30"/>
  <c r="L130" i="30"/>
  <c r="L38" i="30"/>
  <c r="D165" i="31"/>
  <c r="D187" i="31" s="1"/>
  <c r="D186" i="31" s="1"/>
  <c r="E165" i="29"/>
  <c r="E187" i="29" s="1"/>
  <c r="E186" i="29" s="1"/>
  <c r="F163" i="25"/>
  <c r="K102" i="25"/>
  <c r="M102" i="25"/>
  <c r="F139" i="25"/>
  <c r="F164" i="25" s="1"/>
  <c r="L217" i="25"/>
  <c r="K217" i="25"/>
  <c r="M71" i="26"/>
  <c r="M70" i="26" s="1"/>
  <c r="M16" i="27"/>
  <c r="F23" i="27" s="1"/>
  <c r="F27" i="27" s="1"/>
  <c r="M44" i="27" s="1"/>
  <c r="F54" i="27" s="1"/>
  <c r="M68" i="27" s="1"/>
  <c r="L71" i="27"/>
  <c r="L70" i="27" s="1"/>
  <c r="K71" i="27"/>
  <c r="K70" i="27" s="1"/>
  <c r="L217" i="27"/>
  <c r="L71" i="28"/>
  <c r="L70" i="28" s="1"/>
  <c r="K71" i="28"/>
  <c r="K70" i="28" s="1"/>
  <c r="L105" i="28"/>
  <c r="D79" i="29"/>
  <c r="F79" i="29"/>
  <c r="M71" i="30"/>
  <c r="M70" i="30" s="1"/>
  <c r="K217" i="31"/>
  <c r="M217" i="31"/>
  <c r="D79" i="25"/>
  <c r="E79" i="26"/>
  <c r="D79" i="27"/>
  <c r="K102" i="27"/>
  <c r="M102" i="27"/>
  <c r="L16" i="28"/>
  <c r="D79" i="28"/>
  <c r="K102" i="28"/>
  <c r="M102" i="28"/>
  <c r="K211" i="28"/>
  <c r="K71" i="29"/>
  <c r="K70" i="29" s="1"/>
  <c r="M71" i="29"/>
  <c r="M70" i="29" s="1"/>
  <c r="L76" i="29"/>
  <c r="K102" i="29"/>
  <c r="M102" i="29"/>
  <c r="L16" i="32"/>
  <c r="E23" i="32" s="1"/>
  <c r="E27" i="32" s="1"/>
  <c r="L44" i="32" s="1"/>
  <c r="E54" i="32" s="1"/>
  <c r="L68" i="32" s="1"/>
  <c r="K79" i="32"/>
  <c r="M79" i="32"/>
  <c r="E79" i="32"/>
  <c r="K16" i="25"/>
  <c r="K19" i="25" s="1"/>
  <c r="E139" i="25"/>
  <c r="E164" i="25" s="1"/>
  <c r="D163" i="26"/>
  <c r="D165" i="26" s="1"/>
  <c r="D187" i="26" s="1"/>
  <c r="D186" i="26" s="1"/>
  <c r="K16" i="24"/>
  <c r="D163" i="24" s="1"/>
  <c r="D165" i="24" s="1"/>
  <c r="D187" i="24" s="1"/>
  <c r="D186" i="24" s="1"/>
  <c r="M16" i="24"/>
  <c r="F163" i="24" s="1"/>
  <c r="F165" i="24" s="1"/>
  <c r="F187" i="24" s="1"/>
  <c r="F186" i="24" s="1"/>
  <c r="L71" i="24"/>
  <c r="L70" i="24" s="1"/>
  <c r="K71" i="24"/>
  <c r="K70" i="24" s="1"/>
  <c r="F79" i="24"/>
  <c r="L79" i="24"/>
  <c r="K79" i="24"/>
  <c r="M79" i="24"/>
  <c r="E79" i="24"/>
  <c r="K211" i="24"/>
  <c r="M211" i="24"/>
  <c r="L211" i="24"/>
  <c r="L71" i="25"/>
  <c r="L70" i="25" s="1"/>
  <c r="K76" i="25"/>
  <c r="M76" i="25"/>
  <c r="L76" i="25"/>
  <c r="K79" i="25"/>
  <c r="M79" i="25"/>
  <c r="E79" i="25"/>
  <c r="L211" i="25"/>
  <c r="K211" i="25"/>
  <c r="L71" i="26"/>
  <c r="L70" i="26" s="1"/>
  <c r="L102" i="26"/>
  <c r="K102" i="26"/>
  <c r="M102" i="26"/>
  <c r="K211" i="26"/>
  <c r="M211" i="26"/>
  <c r="L211" i="26"/>
  <c r="L16" i="27"/>
  <c r="E163" i="27" s="1"/>
  <c r="E165" i="27" s="1"/>
  <c r="E187" i="27" s="1"/>
  <c r="E186" i="27" s="1"/>
  <c r="K76" i="27"/>
  <c r="M76" i="27"/>
  <c r="K79" i="27"/>
  <c r="M79" i="27"/>
  <c r="E79" i="27"/>
  <c r="K105" i="27"/>
  <c r="M105" i="27"/>
  <c r="K211" i="27"/>
  <c r="M211" i="27"/>
  <c r="K16" i="28"/>
  <c r="K19" i="28" s="1"/>
  <c r="M16" i="28"/>
  <c r="M19" i="28" s="1"/>
  <c r="K76" i="28"/>
  <c r="M76" i="28"/>
  <c r="K79" i="28"/>
  <c r="D163" i="29"/>
  <c r="D165" i="29" s="1"/>
  <c r="D187" i="29" s="1"/>
  <c r="D186" i="29" s="1"/>
  <c r="K105" i="29"/>
  <c r="M105" i="29"/>
  <c r="M79" i="28"/>
  <c r="E79" i="28"/>
  <c r="L217" i="28"/>
  <c r="K217" i="28"/>
  <c r="E163" i="30"/>
  <c r="L79" i="30"/>
  <c r="K79" i="30"/>
  <c r="M79" i="30"/>
  <c r="E79" i="30"/>
  <c r="K102" i="30"/>
  <c r="L102" i="30"/>
  <c r="L105" i="30"/>
  <c r="K105" i="31"/>
  <c r="M105" i="31"/>
  <c r="L16" i="25"/>
  <c r="L16" i="26"/>
  <c r="E163" i="26" s="1"/>
  <c r="K105" i="24"/>
  <c r="M105" i="24"/>
  <c r="K217" i="24"/>
  <c r="M217" i="24"/>
  <c r="K105" i="25"/>
  <c r="M105" i="25"/>
  <c r="K105" i="26"/>
  <c r="M105" i="26"/>
  <c r="K16" i="30"/>
  <c r="M16" i="30"/>
  <c r="F163" i="30" s="1"/>
  <c r="F165" i="30" s="1"/>
  <c r="F187" i="30" s="1"/>
  <c r="F186" i="30" s="1"/>
  <c r="E139" i="30"/>
  <c r="E164" i="30" s="1"/>
  <c r="E139" i="26"/>
  <c r="E164" i="26" s="1"/>
  <c r="K217" i="26"/>
  <c r="M217" i="26"/>
  <c r="K105" i="28"/>
  <c r="M105" i="28"/>
  <c r="L71" i="30"/>
  <c r="L70" i="30" s="1"/>
  <c r="K76" i="30"/>
  <c r="M76" i="30"/>
  <c r="L76" i="30"/>
  <c r="M19" i="32"/>
  <c r="J233" i="32"/>
  <c r="J202" i="32"/>
  <c r="J130" i="32"/>
  <c r="J93" i="32"/>
  <c r="J177" i="32"/>
  <c r="J154" i="32"/>
  <c r="J62" i="32"/>
  <c r="J38" i="32"/>
  <c r="L233" i="32"/>
  <c r="L202" i="32"/>
  <c r="L130" i="32"/>
  <c r="L93" i="32"/>
  <c r="L177" i="32"/>
  <c r="L154" i="32"/>
  <c r="L62" i="32"/>
  <c r="L38" i="32"/>
  <c r="D163" i="32"/>
  <c r="D165" i="32" s="1"/>
  <c r="D187" i="32" s="1"/>
  <c r="D186" i="32" s="1"/>
  <c r="F163" i="32"/>
  <c r="F165" i="32" s="1"/>
  <c r="F187" i="32" s="1"/>
  <c r="F186" i="32" s="1"/>
  <c r="D23" i="32"/>
  <c r="D27" i="32" s="1"/>
  <c r="K44" i="32" s="1"/>
  <c r="D54" i="32" s="1"/>
  <c r="K68" i="32" s="1"/>
  <c r="F23" i="32"/>
  <c r="F27" i="32" s="1"/>
  <c r="M44" i="32" s="1"/>
  <c r="F54" i="32" s="1"/>
  <c r="M68" i="32" s="1"/>
  <c r="I177" i="32"/>
  <c r="I154" i="32"/>
  <c r="I62" i="32"/>
  <c r="I38" i="32"/>
  <c r="I233" i="32"/>
  <c r="I202" i="32"/>
  <c r="I130" i="32"/>
  <c r="I93" i="32"/>
  <c r="K177" i="32"/>
  <c r="K154" i="32"/>
  <c r="K62" i="32"/>
  <c r="K38" i="32"/>
  <c r="K233" i="32"/>
  <c r="K202" i="32"/>
  <c r="K130" i="32"/>
  <c r="K93" i="32"/>
  <c r="M177" i="32"/>
  <c r="M154" i="32"/>
  <c r="M62" i="32"/>
  <c r="M38" i="32"/>
  <c r="M233" i="32"/>
  <c r="M202" i="32"/>
  <c r="M130" i="32"/>
  <c r="M93" i="32"/>
  <c r="K19" i="32"/>
  <c r="J233" i="31"/>
  <c r="J202" i="31"/>
  <c r="J130" i="31"/>
  <c r="J93" i="31"/>
  <c r="J177" i="31"/>
  <c r="J154" i="31"/>
  <c r="J62" i="31"/>
  <c r="J38" i="31"/>
  <c r="L233" i="31"/>
  <c r="L202" i="31"/>
  <c r="L130" i="31"/>
  <c r="L93" i="31"/>
  <c r="L177" i="31"/>
  <c r="L154" i="31"/>
  <c r="L62" i="31"/>
  <c r="L38" i="31"/>
  <c r="F163" i="31"/>
  <c r="F165" i="31" s="1"/>
  <c r="F187" i="31" s="1"/>
  <c r="F186" i="31" s="1"/>
  <c r="F23" i="31"/>
  <c r="F27" i="31" s="1"/>
  <c r="M44" i="31" s="1"/>
  <c r="F54" i="31" s="1"/>
  <c r="M68" i="31" s="1"/>
  <c r="F85" i="31" s="1"/>
  <c r="M100" i="31" s="1"/>
  <c r="D23" i="31"/>
  <c r="D27" i="31" s="1"/>
  <c r="K44" i="31" s="1"/>
  <c r="D54" i="31" s="1"/>
  <c r="K68" i="31" s="1"/>
  <c r="D85" i="31" s="1"/>
  <c r="K100" i="31" s="1"/>
  <c r="I177" i="31"/>
  <c r="I154" i="31"/>
  <c r="I62" i="31"/>
  <c r="I38" i="31"/>
  <c r="I233" i="31"/>
  <c r="I202" i="31"/>
  <c r="I130" i="31"/>
  <c r="I93" i="31"/>
  <c r="K177" i="31"/>
  <c r="K154" i="31"/>
  <c r="K62" i="31"/>
  <c r="K38" i="31"/>
  <c r="K233" i="31"/>
  <c r="K202" i="31"/>
  <c r="K130" i="31"/>
  <c r="K93" i="31"/>
  <c r="M177" i="31"/>
  <c r="M154" i="31"/>
  <c r="M62" i="31"/>
  <c r="M38" i="31"/>
  <c r="M233" i="31"/>
  <c r="M202" i="31"/>
  <c r="M130" i="31"/>
  <c r="M93" i="31"/>
  <c r="E163" i="31"/>
  <c r="E165" i="31" s="1"/>
  <c r="E187" i="31" s="1"/>
  <c r="E186" i="31" s="1"/>
  <c r="E23" i="31"/>
  <c r="E27" i="31" s="1"/>
  <c r="L44" i="31" s="1"/>
  <c r="E54" i="31" s="1"/>
  <c r="L68" i="31" s="1"/>
  <c r="E85" i="31" s="1"/>
  <c r="L100" i="31" s="1"/>
  <c r="E122" i="31" s="1"/>
  <c r="K19" i="31"/>
  <c r="M19" i="31"/>
  <c r="I233" i="30"/>
  <c r="I202" i="30"/>
  <c r="I130" i="30"/>
  <c r="I93" i="30"/>
  <c r="K233" i="30"/>
  <c r="K202" i="30"/>
  <c r="K130" i="30"/>
  <c r="K93" i="30"/>
  <c r="M233" i="30"/>
  <c r="M202" i="30"/>
  <c r="M130" i="30"/>
  <c r="M93" i="30"/>
  <c r="E23" i="30"/>
  <c r="E27" i="30" s="1"/>
  <c r="L44" i="30" s="1"/>
  <c r="E54" i="30" s="1"/>
  <c r="L68" i="30" s="1"/>
  <c r="I154" i="30"/>
  <c r="M154" i="30"/>
  <c r="I177" i="30"/>
  <c r="M177" i="30"/>
  <c r="J233" i="30"/>
  <c r="J202" i="30"/>
  <c r="J177" i="30"/>
  <c r="J154" i="30"/>
  <c r="L233" i="30"/>
  <c r="L202" i="30"/>
  <c r="L177" i="30"/>
  <c r="L154" i="30"/>
  <c r="L19" i="30"/>
  <c r="I38" i="30"/>
  <c r="K38" i="30"/>
  <c r="M38" i="30"/>
  <c r="I62" i="30"/>
  <c r="K62" i="30"/>
  <c r="M62" i="30"/>
  <c r="J93" i="30"/>
  <c r="J130" i="30"/>
  <c r="K154" i="30"/>
  <c r="K177" i="30"/>
  <c r="J233" i="29"/>
  <c r="J202" i="29"/>
  <c r="J130" i="29"/>
  <c r="J93" i="29"/>
  <c r="J177" i="29"/>
  <c r="J154" i="29"/>
  <c r="J62" i="29"/>
  <c r="J38" i="29"/>
  <c r="L233" i="29"/>
  <c r="L202" i="29"/>
  <c r="L130" i="29"/>
  <c r="L93" i="29"/>
  <c r="L177" i="29"/>
  <c r="L154" i="29"/>
  <c r="L62" i="29"/>
  <c r="L38" i="29"/>
  <c r="F163" i="29"/>
  <c r="F165" i="29" s="1"/>
  <c r="F187" i="29" s="1"/>
  <c r="F186" i="29" s="1"/>
  <c r="F23" i="29"/>
  <c r="F27" i="29" s="1"/>
  <c r="M44" i="29" s="1"/>
  <c r="F54" i="29" s="1"/>
  <c r="M68" i="29" s="1"/>
  <c r="L19" i="29"/>
  <c r="D23" i="29"/>
  <c r="D27" i="29" s="1"/>
  <c r="K44" i="29" s="1"/>
  <c r="D54" i="29" s="1"/>
  <c r="K68" i="29" s="1"/>
  <c r="I177" i="29"/>
  <c r="I154" i="29"/>
  <c r="I62" i="29"/>
  <c r="I38" i="29"/>
  <c r="I233" i="29"/>
  <c r="I202" i="29"/>
  <c r="I130" i="29"/>
  <c r="I93" i="29"/>
  <c r="K177" i="29"/>
  <c r="K154" i="29"/>
  <c r="K62" i="29"/>
  <c r="K38" i="29"/>
  <c r="K233" i="29"/>
  <c r="K202" i="29"/>
  <c r="K130" i="29"/>
  <c r="K93" i="29"/>
  <c r="M177" i="29"/>
  <c r="M154" i="29"/>
  <c r="M62" i="29"/>
  <c r="M38" i="29"/>
  <c r="M233" i="29"/>
  <c r="M202" i="29"/>
  <c r="M130" i="29"/>
  <c r="M93" i="29"/>
  <c r="K19" i="29"/>
  <c r="M19" i="29"/>
  <c r="E23" i="29"/>
  <c r="E27" i="29" s="1"/>
  <c r="L44" i="29" s="1"/>
  <c r="E54" i="29" s="1"/>
  <c r="L68" i="29" s="1"/>
  <c r="J233" i="28"/>
  <c r="J202" i="28"/>
  <c r="J130" i="28"/>
  <c r="J93" i="28"/>
  <c r="J177" i="28"/>
  <c r="J154" i="28"/>
  <c r="J62" i="28"/>
  <c r="J38" i="28"/>
  <c r="L233" i="28"/>
  <c r="L202" i="28"/>
  <c r="L130" i="28"/>
  <c r="L93" i="28"/>
  <c r="L177" i="28"/>
  <c r="L154" i="28"/>
  <c r="L62" i="28"/>
  <c r="L38" i="28"/>
  <c r="I177" i="28"/>
  <c r="I154" i="28"/>
  <c r="I62" i="28"/>
  <c r="I38" i="28"/>
  <c r="I233" i="28"/>
  <c r="I202" i="28"/>
  <c r="I130" i="28"/>
  <c r="I93" i="28"/>
  <c r="K177" i="28"/>
  <c r="K154" i="28"/>
  <c r="K62" i="28"/>
  <c r="K38" i="28"/>
  <c r="K233" i="28"/>
  <c r="K202" i="28"/>
  <c r="K130" i="28"/>
  <c r="K93" i="28"/>
  <c r="M177" i="28"/>
  <c r="M154" i="28"/>
  <c r="M62" i="28"/>
  <c r="M38" i="28"/>
  <c r="M233" i="28"/>
  <c r="M202" i="28"/>
  <c r="M130" i="28"/>
  <c r="M93" i="28"/>
  <c r="I177" i="27"/>
  <c r="I154" i="27"/>
  <c r="I62" i="27"/>
  <c r="I38" i="27"/>
  <c r="I233" i="27"/>
  <c r="I202" i="27"/>
  <c r="I130" i="27"/>
  <c r="I93" i="27"/>
  <c r="K177" i="27"/>
  <c r="K154" i="27"/>
  <c r="K62" i="27"/>
  <c r="K38" i="27"/>
  <c r="K233" i="27"/>
  <c r="K202" i="27"/>
  <c r="K130" i="27"/>
  <c r="K93" i="27"/>
  <c r="M177" i="27"/>
  <c r="M154" i="27"/>
  <c r="M62" i="27"/>
  <c r="M38" i="27"/>
  <c r="M233" i="27"/>
  <c r="M202" i="27"/>
  <c r="M130" i="27"/>
  <c r="M93" i="27"/>
  <c r="J233" i="27"/>
  <c r="J202" i="27"/>
  <c r="J130" i="27"/>
  <c r="J93" i="27"/>
  <c r="J177" i="27"/>
  <c r="J154" i="27"/>
  <c r="J62" i="27"/>
  <c r="J38" i="27"/>
  <c r="L233" i="27"/>
  <c r="L202" i="27"/>
  <c r="L130" i="27"/>
  <c r="L93" i="27"/>
  <c r="L177" i="27"/>
  <c r="L154" i="27"/>
  <c r="L62" i="27"/>
  <c r="L38" i="27"/>
  <c r="D163" i="27"/>
  <c r="D165" i="27" s="1"/>
  <c r="D187" i="27" s="1"/>
  <c r="D186" i="27" s="1"/>
  <c r="D23" i="27"/>
  <c r="D27" i="27" s="1"/>
  <c r="K44" i="27" s="1"/>
  <c r="D54" i="27" s="1"/>
  <c r="K68" i="27" s="1"/>
  <c r="I177" i="26"/>
  <c r="I154" i="26"/>
  <c r="I62" i="26"/>
  <c r="I38" i="26"/>
  <c r="I233" i="26"/>
  <c r="I202" i="26"/>
  <c r="I130" i="26"/>
  <c r="I93" i="26"/>
  <c r="K177" i="26"/>
  <c r="K154" i="26"/>
  <c r="K62" i="26"/>
  <c r="K38" i="26"/>
  <c r="K233" i="26"/>
  <c r="K202" i="26"/>
  <c r="K130" i="26"/>
  <c r="K93" i="26"/>
  <c r="M177" i="26"/>
  <c r="M154" i="26"/>
  <c r="M62" i="26"/>
  <c r="M38" i="26"/>
  <c r="M233" i="26"/>
  <c r="M202" i="26"/>
  <c r="M130" i="26"/>
  <c r="M93" i="26"/>
  <c r="K19" i="26"/>
  <c r="J233" i="26"/>
  <c r="J202" i="26"/>
  <c r="J130" i="26"/>
  <c r="J93" i="26"/>
  <c r="J177" i="26"/>
  <c r="J154" i="26"/>
  <c r="J62" i="26"/>
  <c r="J38" i="26"/>
  <c r="L233" i="26"/>
  <c r="L202" i="26"/>
  <c r="L130" i="26"/>
  <c r="L93" i="26"/>
  <c r="L177" i="26"/>
  <c r="L154" i="26"/>
  <c r="L62" i="26"/>
  <c r="L38" i="26"/>
  <c r="F163" i="26"/>
  <c r="F165" i="26" s="1"/>
  <c r="F187" i="26" s="1"/>
  <c r="F186" i="26" s="1"/>
  <c r="D23" i="26"/>
  <c r="D27" i="26" s="1"/>
  <c r="K44" i="26" s="1"/>
  <c r="D54" i="26" s="1"/>
  <c r="K68" i="26" s="1"/>
  <c r="D85" i="26" s="1"/>
  <c r="K100" i="26" s="1"/>
  <c r="F23" i="26"/>
  <c r="F27" i="26" s="1"/>
  <c r="M44" i="26" s="1"/>
  <c r="F54" i="26" s="1"/>
  <c r="M68" i="26" s="1"/>
  <c r="J233" i="25"/>
  <c r="J202" i="25"/>
  <c r="J130" i="25"/>
  <c r="J93" i="25"/>
  <c r="J177" i="25"/>
  <c r="J154" i="25"/>
  <c r="J62" i="25"/>
  <c r="J38" i="25"/>
  <c r="L233" i="25"/>
  <c r="L202" i="25"/>
  <c r="L130" i="25"/>
  <c r="L93" i="25"/>
  <c r="L177" i="25"/>
  <c r="L154" i="25"/>
  <c r="L62" i="25"/>
  <c r="L38" i="25"/>
  <c r="F23" i="25"/>
  <c r="F27" i="25" s="1"/>
  <c r="M44" i="25" s="1"/>
  <c r="F54" i="25" s="1"/>
  <c r="M68" i="25" s="1"/>
  <c r="I177" i="25"/>
  <c r="I154" i="25"/>
  <c r="I62" i="25"/>
  <c r="I38" i="25"/>
  <c r="I233" i="25"/>
  <c r="I202" i="25"/>
  <c r="I130" i="25"/>
  <c r="I93" i="25"/>
  <c r="K177" i="25"/>
  <c r="K154" i="25"/>
  <c r="K62" i="25"/>
  <c r="K38" i="25"/>
  <c r="K233" i="25"/>
  <c r="K202" i="25"/>
  <c r="K130" i="25"/>
  <c r="K93" i="25"/>
  <c r="M177" i="25"/>
  <c r="M154" i="25"/>
  <c r="M62" i="25"/>
  <c r="M38" i="25"/>
  <c r="M233" i="25"/>
  <c r="M202" i="25"/>
  <c r="M130" i="25"/>
  <c r="M93" i="25"/>
  <c r="M19" i="25"/>
  <c r="L233" i="24"/>
  <c r="L202" i="24"/>
  <c r="L130" i="24"/>
  <c r="L93" i="24"/>
  <c r="L177" i="24"/>
  <c r="L154" i="24"/>
  <c r="L62" i="24"/>
  <c r="L38" i="24"/>
  <c r="J233" i="24"/>
  <c r="J202" i="24"/>
  <c r="J130" i="24"/>
  <c r="J93" i="24"/>
  <c r="J177" i="24"/>
  <c r="J154" i="24"/>
  <c r="J62" i="24"/>
  <c r="J38" i="24"/>
  <c r="I177" i="24"/>
  <c r="I154" i="24"/>
  <c r="I62" i="24"/>
  <c r="I38" i="24"/>
  <c r="I233" i="24"/>
  <c r="I202" i="24"/>
  <c r="I130" i="24"/>
  <c r="I93" i="24"/>
  <c r="K177" i="24"/>
  <c r="K154" i="24"/>
  <c r="K62" i="24"/>
  <c r="K38" i="24"/>
  <c r="K233" i="24"/>
  <c r="K202" i="24"/>
  <c r="K130" i="24"/>
  <c r="K93" i="24"/>
  <c r="M177" i="24"/>
  <c r="M154" i="24"/>
  <c r="M62" i="24"/>
  <c r="M38" i="24"/>
  <c r="M233" i="24"/>
  <c r="M202" i="24"/>
  <c r="M130" i="24"/>
  <c r="M93" i="24"/>
  <c r="E163" i="24"/>
  <c r="E165" i="24" s="1"/>
  <c r="E187" i="24" s="1"/>
  <c r="E186" i="24" s="1"/>
  <c r="E23" i="24"/>
  <c r="E27" i="24" s="1"/>
  <c r="L44" i="24" s="1"/>
  <c r="E54" i="24" s="1"/>
  <c r="L68" i="24" s="1"/>
  <c r="F102" i="19"/>
  <c r="E102" i="19"/>
  <c r="D102" i="19"/>
  <c r="F102" i="20"/>
  <c r="E102" i="20"/>
  <c r="D102" i="20"/>
  <c r="F102" i="21"/>
  <c r="E102" i="21"/>
  <c r="D102" i="21"/>
  <c r="F102" i="22"/>
  <c r="E102" i="22"/>
  <c r="D102" i="22"/>
  <c r="F102" i="23"/>
  <c r="E102" i="23"/>
  <c r="D102" i="23"/>
  <c r="F233" i="23"/>
  <c r="E233" i="23"/>
  <c r="D233" i="23"/>
  <c r="C233" i="23"/>
  <c r="B233" i="23"/>
  <c r="F202" i="23"/>
  <c r="E202" i="23"/>
  <c r="D202" i="23"/>
  <c r="C202" i="23"/>
  <c r="B202" i="23"/>
  <c r="F188" i="23"/>
  <c r="E188" i="23"/>
  <c r="D188" i="23"/>
  <c r="C188" i="23"/>
  <c r="F177" i="23"/>
  <c r="E177" i="23"/>
  <c r="D177" i="23"/>
  <c r="C177" i="23"/>
  <c r="B177" i="23"/>
  <c r="B166" i="23"/>
  <c r="B188" i="23" s="1"/>
  <c r="F154" i="23"/>
  <c r="E154" i="23"/>
  <c r="D154" i="23"/>
  <c r="C154" i="23"/>
  <c r="B154" i="23"/>
  <c r="D139" i="23"/>
  <c r="F130" i="23"/>
  <c r="E130" i="23"/>
  <c r="D130" i="23"/>
  <c r="C130" i="23"/>
  <c r="B130" i="23"/>
  <c r="F93" i="23"/>
  <c r="E93" i="23"/>
  <c r="D93" i="23"/>
  <c r="C93" i="23"/>
  <c r="B93" i="23"/>
  <c r="I69" i="23"/>
  <c r="F62" i="23"/>
  <c r="E62" i="23"/>
  <c r="D62" i="23"/>
  <c r="C62" i="23"/>
  <c r="B62" i="23"/>
  <c r="F38" i="23"/>
  <c r="E38" i="23"/>
  <c r="D38" i="23"/>
  <c r="C38" i="23"/>
  <c r="B38" i="23"/>
  <c r="M10" i="23"/>
  <c r="L10" i="23"/>
  <c r="K10" i="23"/>
  <c r="J10" i="23"/>
  <c r="I10" i="23"/>
  <c r="F233" i="22"/>
  <c r="E233" i="22"/>
  <c r="D233" i="22"/>
  <c r="C233" i="22"/>
  <c r="B233" i="22"/>
  <c r="M217" i="22"/>
  <c r="F202" i="22"/>
  <c r="E202" i="22"/>
  <c r="D202" i="22"/>
  <c r="C202" i="22"/>
  <c r="B202" i="22"/>
  <c r="F188" i="22"/>
  <c r="E188" i="22"/>
  <c r="D188" i="22"/>
  <c r="C188" i="22"/>
  <c r="F177" i="22"/>
  <c r="E177" i="22"/>
  <c r="D177" i="22"/>
  <c r="C177" i="22"/>
  <c r="B177" i="22"/>
  <c r="B166" i="22"/>
  <c r="B188" i="22" s="1"/>
  <c r="F154" i="22"/>
  <c r="E154" i="22"/>
  <c r="D154" i="22"/>
  <c r="C154" i="22"/>
  <c r="B154" i="22"/>
  <c r="D139" i="22"/>
  <c r="F130" i="22"/>
  <c r="E130" i="22"/>
  <c r="D130" i="22"/>
  <c r="C130" i="22"/>
  <c r="B130" i="22"/>
  <c r="F93" i="22"/>
  <c r="E93" i="22"/>
  <c r="D93" i="22"/>
  <c r="C93" i="22"/>
  <c r="B93" i="22"/>
  <c r="I69" i="22"/>
  <c r="F62" i="22"/>
  <c r="E62" i="22"/>
  <c r="D62" i="22"/>
  <c r="C62" i="22"/>
  <c r="B62" i="22"/>
  <c r="F38" i="22"/>
  <c r="E38" i="22"/>
  <c r="D38" i="22"/>
  <c r="C38" i="22"/>
  <c r="B38" i="22"/>
  <c r="M10" i="22"/>
  <c r="L10" i="22"/>
  <c r="K10" i="22"/>
  <c r="J10" i="22"/>
  <c r="I10" i="22"/>
  <c r="F233" i="21"/>
  <c r="E233" i="21"/>
  <c r="D233" i="21"/>
  <c r="C233" i="21"/>
  <c r="B233" i="21"/>
  <c r="F202" i="21"/>
  <c r="E202" i="21"/>
  <c r="D202" i="21"/>
  <c r="C202" i="21"/>
  <c r="B202" i="21"/>
  <c r="F188" i="21"/>
  <c r="E188" i="21"/>
  <c r="D188" i="21"/>
  <c r="C188" i="21"/>
  <c r="F177" i="21"/>
  <c r="E177" i="21"/>
  <c r="D177" i="21"/>
  <c r="C177" i="21"/>
  <c r="B177" i="21"/>
  <c r="B166" i="21"/>
  <c r="B188" i="21" s="1"/>
  <c r="F154" i="21"/>
  <c r="E154" i="21"/>
  <c r="D154" i="21"/>
  <c r="C154" i="21"/>
  <c r="B154" i="21"/>
  <c r="D139" i="21"/>
  <c r="F130" i="21"/>
  <c r="E130" i="21"/>
  <c r="D130" i="21"/>
  <c r="C130" i="21"/>
  <c r="B130" i="21"/>
  <c r="F93" i="21"/>
  <c r="E93" i="21"/>
  <c r="D93" i="21"/>
  <c r="C93" i="21"/>
  <c r="B93" i="21"/>
  <c r="I69" i="21"/>
  <c r="F62" i="21"/>
  <c r="E62" i="21"/>
  <c r="D62" i="21"/>
  <c r="C62" i="21"/>
  <c r="B62" i="21"/>
  <c r="F38" i="21"/>
  <c r="E38" i="21"/>
  <c r="D38" i="21"/>
  <c r="C38" i="21"/>
  <c r="B38" i="21"/>
  <c r="M10" i="21"/>
  <c r="L10" i="21"/>
  <c r="K10" i="21"/>
  <c r="J10" i="21"/>
  <c r="I10" i="21"/>
  <c r="F233" i="20"/>
  <c r="E233" i="20"/>
  <c r="D233" i="20"/>
  <c r="C233" i="20"/>
  <c r="B233" i="20"/>
  <c r="F202" i="20"/>
  <c r="E202" i="20"/>
  <c r="D202" i="20"/>
  <c r="C202" i="20"/>
  <c r="B202" i="20"/>
  <c r="F188" i="20"/>
  <c r="E188" i="20"/>
  <c r="D188" i="20"/>
  <c r="C188" i="20"/>
  <c r="F177" i="20"/>
  <c r="E177" i="20"/>
  <c r="D177" i="20"/>
  <c r="C177" i="20"/>
  <c r="B177" i="20"/>
  <c r="B166" i="20"/>
  <c r="B188" i="20" s="1"/>
  <c r="F154" i="20"/>
  <c r="E154" i="20"/>
  <c r="D154" i="20"/>
  <c r="C154" i="20"/>
  <c r="B154" i="20"/>
  <c r="D139" i="20"/>
  <c r="D164" i="20" s="1"/>
  <c r="F130" i="20"/>
  <c r="E130" i="20"/>
  <c r="D130" i="20"/>
  <c r="C130" i="20"/>
  <c r="B130" i="20"/>
  <c r="F93" i="20"/>
  <c r="E93" i="20"/>
  <c r="D93" i="20"/>
  <c r="C93" i="20"/>
  <c r="B93" i="20"/>
  <c r="I69" i="20"/>
  <c r="F62" i="20"/>
  <c r="E62" i="20"/>
  <c r="D62" i="20"/>
  <c r="C62" i="20"/>
  <c r="B62" i="20"/>
  <c r="F38" i="20"/>
  <c r="E38" i="20"/>
  <c r="D38" i="20"/>
  <c r="C38" i="20"/>
  <c r="B38" i="20"/>
  <c r="M10" i="20"/>
  <c r="L10" i="20"/>
  <c r="K10" i="20"/>
  <c r="J10" i="20"/>
  <c r="I10" i="20"/>
  <c r="F233" i="19"/>
  <c r="E233" i="19"/>
  <c r="D233" i="19"/>
  <c r="C233" i="19"/>
  <c r="B233" i="19"/>
  <c r="F202" i="19"/>
  <c r="E202" i="19"/>
  <c r="D202" i="19"/>
  <c r="C202" i="19"/>
  <c r="B202" i="19"/>
  <c r="F188" i="19"/>
  <c r="E188" i="19"/>
  <c r="D188" i="19"/>
  <c r="C188" i="19"/>
  <c r="F177" i="19"/>
  <c r="E177" i="19"/>
  <c r="D177" i="19"/>
  <c r="C177" i="19"/>
  <c r="B177" i="19"/>
  <c r="B166" i="19"/>
  <c r="B188" i="19" s="1"/>
  <c r="F154" i="19"/>
  <c r="E154" i="19"/>
  <c r="D154" i="19"/>
  <c r="C154" i="19"/>
  <c r="B154" i="19"/>
  <c r="D139" i="19"/>
  <c r="D164" i="19" s="1"/>
  <c r="F130" i="19"/>
  <c r="E130" i="19"/>
  <c r="D130" i="19"/>
  <c r="C130" i="19"/>
  <c r="B130" i="19"/>
  <c r="F93" i="19"/>
  <c r="E93" i="19"/>
  <c r="D93" i="19"/>
  <c r="C93" i="19"/>
  <c r="B93" i="19"/>
  <c r="I69" i="19"/>
  <c r="F62" i="19"/>
  <c r="E62" i="19"/>
  <c r="D62" i="19"/>
  <c r="C62" i="19"/>
  <c r="B62" i="19"/>
  <c r="F38" i="19"/>
  <c r="E38" i="19"/>
  <c r="D38" i="19"/>
  <c r="C38" i="19"/>
  <c r="B38" i="19"/>
  <c r="M10" i="19"/>
  <c r="L10" i="19"/>
  <c r="L38" i="19" s="1"/>
  <c r="K10" i="19"/>
  <c r="K233" i="19" s="1"/>
  <c r="J10" i="19"/>
  <c r="J38" i="19" s="1"/>
  <c r="I10" i="19"/>
  <c r="I202" i="19" s="1"/>
  <c r="M76" i="20" l="1"/>
  <c r="L113" i="21"/>
  <c r="M211" i="21"/>
  <c r="E79" i="19"/>
  <c r="D113" i="22"/>
  <c r="E113" i="22"/>
  <c r="F79" i="19"/>
  <c r="K113" i="22"/>
  <c r="L113" i="20"/>
  <c r="M113" i="20"/>
  <c r="E23" i="26"/>
  <c r="E27" i="26" s="1"/>
  <c r="L44" i="26" s="1"/>
  <c r="E54" i="26" s="1"/>
  <c r="L68" i="26" s="1"/>
  <c r="E85" i="26" s="1"/>
  <c r="L100" i="26" s="1"/>
  <c r="E122" i="26" s="1"/>
  <c r="L161" i="26" s="1"/>
  <c r="E169" i="26" s="1"/>
  <c r="F113" i="19"/>
  <c r="D113" i="21"/>
  <c r="L113" i="19"/>
  <c r="L113" i="23"/>
  <c r="F113" i="21"/>
  <c r="D113" i="19"/>
  <c r="M16" i="20"/>
  <c r="F163" i="20" s="1"/>
  <c r="L113" i="22"/>
  <c r="F113" i="20"/>
  <c r="M79" i="20"/>
  <c r="M211" i="20"/>
  <c r="M217" i="19"/>
  <c r="K71" i="19"/>
  <c r="K70" i="19" s="1"/>
  <c r="E113" i="20"/>
  <c r="K113" i="20"/>
  <c r="L71" i="20"/>
  <c r="L70" i="20" s="1"/>
  <c r="F113" i="22"/>
  <c r="D113" i="20"/>
  <c r="K102" i="19"/>
  <c r="M113" i="22"/>
  <c r="M105" i="19"/>
  <c r="M76" i="19"/>
  <c r="E113" i="23"/>
  <c r="F113" i="23"/>
  <c r="K113" i="23"/>
  <c r="E113" i="21"/>
  <c r="D113" i="23"/>
  <c r="M113" i="23"/>
  <c r="K113" i="21"/>
  <c r="L102" i="20"/>
  <c r="M113" i="21"/>
  <c r="K113" i="19"/>
  <c r="M105" i="20"/>
  <c r="M113" i="19"/>
  <c r="F139" i="19"/>
  <c r="F164" i="19" s="1"/>
  <c r="E139" i="19"/>
  <c r="E164" i="19" s="1"/>
  <c r="K211" i="19"/>
  <c r="M211" i="19"/>
  <c r="K71" i="22"/>
  <c r="K70" i="22" s="1"/>
  <c r="D79" i="22"/>
  <c r="K102" i="22"/>
  <c r="F139" i="22"/>
  <c r="F164" i="22" s="1"/>
  <c r="L211" i="19"/>
  <c r="L217" i="19"/>
  <c r="K217" i="19"/>
  <c r="L16" i="19"/>
  <c r="E163" i="19" s="1"/>
  <c r="M16" i="19"/>
  <c r="F163" i="19" s="1"/>
  <c r="L217" i="20"/>
  <c r="L102" i="19"/>
  <c r="L105" i="19"/>
  <c r="L16" i="21"/>
  <c r="E163" i="21" s="1"/>
  <c r="E79" i="20"/>
  <c r="K16" i="19"/>
  <c r="D163" i="19" s="1"/>
  <c r="D165" i="19" s="1"/>
  <c r="D187" i="19" s="1"/>
  <c r="D186" i="19" s="1"/>
  <c r="L71" i="19"/>
  <c r="L70" i="19" s="1"/>
  <c r="M71" i="19"/>
  <c r="M70" i="19" s="1"/>
  <c r="L76" i="19"/>
  <c r="K76" i="19"/>
  <c r="K79" i="19"/>
  <c r="M79" i="19"/>
  <c r="L79" i="19"/>
  <c r="D79" i="19"/>
  <c r="M102" i="19"/>
  <c r="K105" i="19"/>
  <c r="E113" i="19"/>
  <c r="L79" i="23"/>
  <c r="K217" i="23"/>
  <c r="L76" i="22"/>
  <c r="L79" i="22"/>
  <c r="L105" i="22"/>
  <c r="L211" i="22"/>
  <c r="L71" i="21"/>
  <c r="L70" i="21" s="1"/>
  <c r="M76" i="21"/>
  <c r="M79" i="21"/>
  <c r="E79" i="21"/>
  <c r="L102" i="21"/>
  <c r="M105" i="21"/>
  <c r="E139" i="21"/>
  <c r="E164" i="21" s="1"/>
  <c r="K211" i="21"/>
  <c r="L217" i="21"/>
  <c r="E139" i="20"/>
  <c r="E164" i="20" s="1"/>
  <c r="K211" i="20"/>
  <c r="K16" i="20"/>
  <c r="D163" i="20" s="1"/>
  <c r="D165" i="20" s="1"/>
  <c r="D187" i="20" s="1"/>
  <c r="D186" i="20" s="1"/>
  <c r="L211" i="23"/>
  <c r="M71" i="22"/>
  <c r="M70" i="22" s="1"/>
  <c r="F79" i="22"/>
  <c r="M102" i="22"/>
  <c r="M105" i="22"/>
  <c r="K71" i="21"/>
  <c r="K70" i="21" s="1"/>
  <c r="M71" i="21"/>
  <c r="M70" i="21" s="1"/>
  <c r="L76" i="21"/>
  <c r="L79" i="21"/>
  <c r="D79" i="21"/>
  <c r="F79" i="21"/>
  <c r="K102" i="21"/>
  <c r="M102" i="21"/>
  <c r="L105" i="21"/>
  <c r="F139" i="21"/>
  <c r="F164" i="21" s="1"/>
  <c r="L211" i="21"/>
  <c r="M217" i="21"/>
  <c r="K71" i="20"/>
  <c r="K70" i="20" s="1"/>
  <c r="M71" i="20"/>
  <c r="M70" i="20" s="1"/>
  <c r="L76" i="20"/>
  <c r="D79" i="20"/>
  <c r="F79" i="20"/>
  <c r="L79" i="20"/>
  <c r="K102" i="20"/>
  <c r="M102" i="20"/>
  <c r="L105" i="20"/>
  <c r="L16" i="22"/>
  <c r="E163" i="22" s="1"/>
  <c r="M16" i="21"/>
  <c r="F163" i="21" s="1"/>
  <c r="L16" i="20"/>
  <c r="E163" i="20" s="1"/>
  <c r="F139" i="20"/>
  <c r="F164" i="20" s="1"/>
  <c r="L211" i="20"/>
  <c r="K217" i="20"/>
  <c r="M217" i="20"/>
  <c r="D23" i="28"/>
  <c r="D27" i="28" s="1"/>
  <c r="K44" i="28" s="1"/>
  <c r="D54" i="28" s="1"/>
  <c r="K68" i="28" s="1"/>
  <c r="D85" i="28" s="1"/>
  <c r="K100" i="28" s="1"/>
  <c r="D122" i="28" s="1"/>
  <c r="K161" i="28" s="1"/>
  <c r="D85" i="29"/>
  <c r="K100" i="29" s="1"/>
  <c r="D122" i="29" s="1"/>
  <c r="K137" i="29" s="1"/>
  <c r="D144" i="29" s="1"/>
  <c r="K184" i="29" s="1"/>
  <c r="D191" i="29" s="1"/>
  <c r="K209" i="29" s="1"/>
  <c r="D225" i="29" s="1"/>
  <c r="K240" i="29" s="1"/>
  <c r="L105" i="23"/>
  <c r="F139" i="23"/>
  <c r="F164" i="23" s="1"/>
  <c r="M217" i="23"/>
  <c r="L71" i="23"/>
  <c r="L70" i="23" s="1"/>
  <c r="K71" i="23"/>
  <c r="K70" i="23" s="1"/>
  <c r="M71" i="23"/>
  <c r="M70" i="23" s="1"/>
  <c r="L76" i="23"/>
  <c r="E79" i="23"/>
  <c r="F85" i="25"/>
  <c r="M100" i="25" s="1"/>
  <c r="F122" i="25" s="1"/>
  <c r="M161" i="25" s="1"/>
  <c r="F169" i="25" s="1"/>
  <c r="D122" i="26"/>
  <c r="K161" i="26" s="1"/>
  <c r="D169" i="26" s="1"/>
  <c r="D85" i="27"/>
  <c r="K100" i="27" s="1"/>
  <c r="D122" i="27" s="1"/>
  <c r="K137" i="27" s="1"/>
  <c r="D144" i="27" s="1"/>
  <c r="K184" i="27" s="1"/>
  <c r="D191" i="27" s="1"/>
  <c r="K209" i="27" s="1"/>
  <c r="D225" i="27" s="1"/>
  <c r="K240" i="27" s="1"/>
  <c r="E23" i="27"/>
  <c r="E27" i="27" s="1"/>
  <c r="L44" i="27" s="1"/>
  <c r="E54" i="27" s="1"/>
  <c r="L68" i="27" s="1"/>
  <c r="E85" i="27" s="1"/>
  <c r="L100" i="27" s="1"/>
  <c r="E122" i="27" s="1"/>
  <c r="L137" i="27" s="1"/>
  <c r="E144" i="27" s="1"/>
  <c r="L184" i="27" s="1"/>
  <c r="E191" i="27" s="1"/>
  <c r="L209" i="27" s="1"/>
  <c r="E225" i="27" s="1"/>
  <c r="L240" i="27" s="1"/>
  <c r="F23" i="30"/>
  <c r="F27" i="30" s="1"/>
  <c r="M44" i="30" s="1"/>
  <c r="F54" i="30" s="1"/>
  <c r="M68" i="30" s="1"/>
  <c r="F85" i="30" s="1"/>
  <c r="M100" i="30" s="1"/>
  <c r="F122" i="30" s="1"/>
  <c r="D122" i="31"/>
  <c r="K161" i="31" s="1"/>
  <c r="D169" i="31" s="1"/>
  <c r="K76" i="23"/>
  <c r="M76" i="23"/>
  <c r="K79" i="23"/>
  <c r="M79" i="23"/>
  <c r="D79" i="23"/>
  <c r="F79" i="23"/>
  <c r="L102" i="23"/>
  <c r="K102" i="23"/>
  <c r="M102" i="23"/>
  <c r="K105" i="23"/>
  <c r="M105" i="23"/>
  <c r="E139" i="23"/>
  <c r="E164" i="23" s="1"/>
  <c r="K211" i="23"/>
  <c r="M211" i="23"/>
  <c r="L217" i="23"/>
  <c r="L71" i="22"/>
  <c r="L70" i="22" s="1"/>
  <c r="K76" i="22"/>
  <c r="M76" i="22"/>
  <c r="K79" i="22"/>
  <c r="M79" i="22"/>
  <c r="E79" i="22"/>
  <c r="L102" i="22"/>
  <c r="K105" i="22"/>
  <c r="E139" i="22"/>
  <c r="E164" i="22" s="1"/>
  <c r="K211" i="22"/>
  <c r="M211" i="22"/>
  <c r="K217" i="22"/>
  <c r="L217" i="22"/>
  <c r="K76" i="21"/>
  <c r="K79" i="21"/>
  <c r="K105" i="21"/>
  <c r="K217" i="21"/>
  <c r="K76" i="20"/>
  <c r="K79" i="20"/>
  <c r="D163" i="28"/>
  <c r="D165" i="28" s="1"/>
  <c r="D187" i="28" s="1"/>
  <c r="D186" i="28" s="1"/>
  <c r="F122" i="31"/>
  <c r="M161" i="31" s="1"/>
  <c r="F169" i="31" s="1"/>
  <c r="E85" i="32"/>
  <c r="L100" i="32" s="1"/>
  <c r="E122" i="32" s="1"/>
  <c r="L161" i="32" s="1"/>
  <c r="F85" i="32"/>
  <c r="M100" i="32" s="1"/>
  <c r="F122" i="32" s="1"/>
  <c r="M161" i="32" s="1"/>
  <c r="F169" i="32" s="1"/>
  <c r="M19" i="30"/>
  <c r="E165" i="30"/>
  <c r="E187" i="30" s="1"/>
  <c r="E186" i="30" s="1"/>
  <c r="M16" i="23"/>
  <c r="F23" i="23" s="1"/>
  <c r="F27" i="23" s="1"/>
  <c r="M44" i="23" s="1"/>
  <c r="F54" i="23" s="1"/>
  <c r="M68" i="23" s="1"/>
  <c r="F85" i="27"/>
  <c r="M100" i="27" s="1"/>
  <c r="F122" i="27" s="1"/>
  <c r="M137" i="27" s="1"/>
  <c r="F144" i="27" s="1"/>
  <c r="M184" i="27" s="1"/>
  <c r="L16" i="23"/>
  <c r="L19" i="23" s="1"/>
  <c r="K16" i="23"/>
  <c r="D163" i="23" s="1"/>
  <c r="K16" i="22"/>
  <c r="D163" i="22" s="1"/>
  <c r="M16" i="22"/>
  <c r="M19" i="22" s="1"/>
  <c r="K16" i="21"/>
  <c r="D163" i="21" s="1"/>
  <c r="K105" i="20"/>
  <c r="L19" i="27"/>
  <c r="F85" i="29"/>
  <c r="M100" i="29" s="1"/>
  <c r="F122" i="29" s="1"/>
  <c r="M161" i="29" s="1"/>
  <c r="F169" i="29" s="1"/>
  <c r="D23" i="30"/>
  <c r="D27" i="30" s="1"/>
  <c r="K44" i="30" s="1"/>
  <c r="D54" i="30" s="1"/>
  <c r="K68" i="30" s="1"/>
  <c r="D85" i="30" s="1"/>
  <c r="K100" i="30" s="1"/>
  <c r="D122" i="30" s="1"/>
  <c r="D163" i="30"/>
  <c r="D165" i="30" s="1"/>
  <c r="D187" i="30" s="1"/>
  <c r="D186" i="30" s="1"/>
  <c r="E163" i="25"/>
  <c r="E165" i="25" s="1"/>
  <c r="E187" i="25" s="1"/>
  <c r="E186" i="25" s="1"/>
  <c r="L19" i="25"/>
  <c r="E23" i="25"/>
  <c r="E27" i="25" s="1"/>
  <c r="L44" i="25" s="1"/>
  <c r="E54" i="25" s="1"/>
  <c r="L68" i="25" s="1"/>
  <c r="E85" i="25" s="1"/>
  <c r="L100" i="25" s="1"/>
  <c r="E122" i="25" s="1"/>
  <c r="L161" i="25" s="1"/>
  <c r="F163" i="28"/>
  <c r="F165" i="28" s="1"/>
  <c r="F187" i="28" s="1"/>
  <c r="F186" i="28" s="1"/>
  <c r="F23" i="28"/>
  <c r="F27" i="28" s="1"/>
  <c r="M44" i="28" s="1"/>
  <c r="F54" i="28" s="1"/>
  <c r="M68" i="28" s="1"/>
  <c r="F85" i="28" s="1"/>
  <c r="M100" i="28" s="1"/>
  <c r="F122" i="28" s="1"/>
  <c r="M137" i="28" s="1"/>
  <c r="F144" i="28" s="1"/>
  <c r="M184" i="28" s="1"/>
  <c r="F23" i="24"/>
  <c r="F27" i="24" s="1"/>
  <c r="M44" i="24" s="1"/>
  <c r="F54" i="24" s="1"/>
  <c r="M68" i="24" s="1"/>
  <c r="F85" i="24" s="1"/>
  <c r="M100" i="24" s="1"/>
  <c r="F122" i="24" s="1"/>
  <c r="M161" i="24" s="1"/>
  <c r="F169" i="24" s="1"/>
  <c r="M19" i="24"/>
  <c r="D163" i="25"/>
  <c r="D165" i="25" s="1"/>
  <c r="D187" i="25" s="1"/>
  <c r="D186" i="25" s="1"/>
  <c r="D23" i="25"/>
  <c r="D27" i="25" s="1"/>
  <c r="K44" i="25" s="1"/>
  <c r="D54" i="25" s="1"/>
  <c r="K68" i="25" s="1"/>
  <c r="D85" i="25" s="1"/>
  <c r="K100" i="25" s="1"/>
  <c r="D122" i="25" s="1"/>
  <c r="K137" i="25" s="1"/>
  <c r="D144" i="25" s="1"/>
  <c r="K184" i="25" s="1"/>
  <c r="E163" i="32"/>
  <c r="E165" i="32" s="1"/>
  <c r="E187" i="32" s="1"/>
  <c r="E186" i="32" s="1"/>
  <c r="L19" i="32"/>
  <c r="E163" i="28"/>
  <c r="E165" i="28" s="1"/>
  <c r="E187" i="28" s="1"/>
  <c r="E186" i="28" s="1"/>
  <c r="L19" i="28"/>
  <c r="E23" i="28"/>
  <c r="E27" i="28" s="1"/>
  <c r="L44" i="28" s="1"/>
  <c r="E54" i="28" s="1"/>
  <c r="L68" i="28" s="1"/>
  <c r="E85" i="28" s="1"/>
  <c r="L100" i="28" s="1"/>
  <c r="E122" i="28" s="1"/>
  <c r="L161" i="28" s="1"/>
  <c r="F163" i="27"/>
  <c r="F165" i="27" s="1"/>
  <c r="F187" i="27" s="1"/>
  <c r="F186" i="27" s="1"/>
  <c r="M19" i="27"/>
  <c r="F85" i="26"/>
  <c r="M100" i="26" s="1"/>
  <c r="F122" i="26" s="1"/>
  <c r="M137" i="26" s="1"/>
  <c r="F144" i="26" s="1"/>
  <c r="M184" i="26" s="1"/>
  <c r="F191" i="26" s="1"/>
  <c r="M209" i="26" s="1"/>
  <c r="F225" i="26" s="1"/>
  <c r="M240" i="26" s="1"/>
  <c r="E85" i="29"/>
  <c r="L100" i="29" s="1"/>
  <c r="E122" i="29" s="1"/>
  <c r="L161" i="29" s="1"/>
  <c r="E169" i="29" s="1"/>
  <c r="D85" i="32"/>
  <c r="K100" i="32" s="1"/>
  <c r="D122" i="32" s="1"/>
  <c r="K137" i="32" s="1"/>
  <c r="D144" i="32" s="1"/>
  <c r="K184" i="32" s="1"/>
  <c r="D191" i="32" s="1"/>
  <c r="K209" i="32" s="1"/>
  <c r="D225" i="32" s="1"/>
  <c r="K240" i="32" s="1"/>
  <c r="E85" i="30"/>
  <c r="L100" i="30" s="1"/>
  <c r="E122" i="30" s="1"/>
  <c r="L161" i="30" s="1"/>
  <c r="E169" i="30" s="1"/>
  <c r="K19" i="30"/>
  <c r="L19" i="26"/>
  <c r="F165" i="25"/>
  <c r="F187" i="25" s="1"/>
  <c r="F186" i="25" s="1"/>
  <c r="D23" i="24"/>
  <c r="D27" i="24" s="1"/>
  <c r="K44" i="24" s="1"/>
  <c r="D54" i="24" s="1"/>
  <c r="K68" i="24" s="1"/>
  <c r="D85" i="24" s="1"/>
  <c r="K100" i="24" s="1"/>
  <c r="D122" i="24" s="1"/>
  <c r="K137" i="24" s="1"/>
  <c r="D144" i="24" s="1"/>
  <c r="K184" i="24" s="1"/>
  <c r="D191" i="24" s="1"/>
  <c r="K209" i="24" s="1"/>
  <c r="D225" i="24" s="1"/>
  <c r="K240" i="24" s="1"/>
  <c r="K19" i="24"/>
  <c r="E85" i="24"/>
  <c r="L100" i="24" s="1"/>
  <c r="E122" i="24" s="1"/>
  <c r="L161" i="24" s="1"/>
  <c r="E169" i="24" s="1"/>
  <c r="D164" i="23"/>
  <c r="D164" i="22"/>
  <c r="D164" i="21"/>
  <c r="E165" i="26"/>
  <c r="E187" i="26" s="1"/>
  <c r="E186" i="26" s="1"/>
  <c r="L161" i="31"/>
  <c r="E169" i="31" s="1"/>
  <c r="L137" i="31"/>
  <c r="E144" i="31" s="1"/>
  <c r="L184" i="31" s="1"/>
  <c r="E191" i="31" s="1"/>
  <c r="L209" i="31" s="1"/>
  <c r="E225" i="31" s="1"/>
  <c r="L240" i="31" s="1"/>
  <c r="J233" i="23"/>
  <c r="J202" i="23"/>
  <c r="J130" i="23"/>
  <c r="J93" i="23"/>
  <c r="J177" i="23"/>
  <c r="J154" i="23"/>
  <c r="J62" i="23"/>
  <c r="J38" i="23"/>
  <c r="L233" i="23"/>
  <c r="L202" i="23"/>
  <c r="L130" i="23"/>
  <c r="L93" i="23"/>
  <c r="L177" i="23"/>
  <c r="L154" i="23"/>
  <c r="L62" i="23"/>
  <c r="L38" i="23"/>
  <c r="I177" i="23"/>
  <c r="I154" i="23"/>
  <c r="I62" i="23"/>
  <c r="I38" i="23"/>
  <c r="I233" i="23"/>
  <c r="I202" i="23"/>
  <c r="I130" i="23"/>
  <c r="I93" i="23"/>
  <c r="K177" i="23"/>
  <c r="K154" i="23"/>
  <c r="K62" i="23"/>
  <c r="K38" i="23"/>
  <c r="K233" i="23"/>
  <c r="K202" i="23"/>
  <c r="K130" i="23"/>
  <c r="K93" i="23"/>
  <c r="M177" i="23"/>
  <c r="M154" i="23"/>
  <c r="M62" i="23"/>
  <c r="M38" i="23"/>
  <c r="M233" i="23"/>
  <c r="M202" i="23"/>
  <c r="M130" i="23"/>
  <c r="M93" i="23"/>
  <c r="I177" i="22"/>
  <c r="I154" i="22"/>
  <c r="I62" i="22"/>
  <c r="I38" i="22"/>
  <c r="I233" i="22"/>
  <c r="I202" i="22"/>
  <c r="I130" i="22"/>
  <c r="I93" i="22"/>
  <c r="K177" i="22"/>
  <c r="K154" i="22"/>
  <c r="K62" i="22"/>
  <c r="K38" i="22"/>
  <c r="K233" i="22"/>
  <c r="K202" i="22"/>
  <c r="K130" i="22"/>
  <c r="K93" i="22"/>
  <c r="M177" i="22"/>
  <c r="M154" i="22"/>
  <c r="M62" i="22"/>
  <c r="M38" i="22"/>
  <c r="M233" i="22"/>
  <c r="M202" i="22"/>
  <c r="M130" i="22"/>
  <c r="M93" i="22"/>
  <c r="J233" i="22"/>
  <c r="J202" i="22"/>
  <c r="J130" i="22"/>
  <c r="J93" i="22"/>
  <c r="J177" i="22"/>
  <c r="J154" i="22"/>
  <c r="J62" i="22"/>
  <c r="J38" i="22"/>
  <c r="L233" i="22"/>
  <c r="L202" i="22"/>
  <c r="L130" i="22"/>
  <c r="L93" i="22"/>
  <c r="L177" i="22"/>
  <c r="L154" i="22"/>
  <c r="L62" i="22"/>
  <c r="L38" i="22"/>
  <c r="J233" i="21"/>
  <c r="J202" i="21"/>
  <c r="J130" i="21"/>
  <c r="J93" i="21"/>
  <c r="J177" i="21"/>
  <c r="J154" i="21"/>
  <c r="J62" i="21"/>
  <c r="J38" i="21"/>
  <c r="L233" i="21"/>
  <c r="L202" i="21"/>
  <c r="L130" i="21"/>
  <c r="L93" i="21"/>
  <c r="L177" i="21"/>
  <c r="L154" i="21"/>
  <c r="L62" i="21"/>
  <c r="L38" i="21"/>
  <c r="I177" i="21"/>
  <c r="I154" i="21"/>
  <c r="I62" i="21"/>
  <c r="I38" i="21"/>
  <c r="I233" i="21"/>
  <c r="I202" i="21"/>
  <c r="I130" i="21"/>
  <c r="I93" i="21"/>
  <c r="K177" i="21"/>
  <c r="K154" i="21"/>
  <c r="K62" i="21"/>
  <c r="K38" i="21"/>
  <c r="K233" i="21"/>
  <c r="K202" i="21"/>
  <c r="K130" i="21"/>
  <c r="K93" i="21"/>
  <c r="M177" i="21"/>
  <c r="M154" i="21"/>
  <c r="M62" i="21"/>
  <c r="M38" i="21"/>
  <c r="M233" i="21"/>
  <c r="M202" i="21"/>
  <c r="M130" i="21"/>
  <c r="M93" i="21"/>
  <c r="J233" i="20"/>
  <c r="J202" i="20"/>
  <c r="J130" i="20"/>
  <c r="J93" i="20"/>
  <c r="J177" i="20"/>
  <c r="J154" i="20"/>
  <c r="J62" i="20"/>
  <c r="J38" i="20"/>
  <c r="L233" i="20"/>
  <c r="L202" i="20"/>
  <c r="L130" i="20"/>
  <c r="L93" i="20"/>
  <c r="L177" i="20"/>
  <c r="L154" i="20"/>
  <c r="L62" i="20"/>
  <c r="L38" i="20"/>
  <c r="I177" i="20"/>
  <c r="I154" i="20"/>
  <c r="I62" i="20"/>
  <c r="I38" i="20"/>
  <c r="I233" i="20"/>
  <c r="I202" i="20"/>
  <c r="I130" i="20"/>
  <c r="I93" i="20"/>
  <c r="K177" i="20"/>
  <c r="K154" i="20"/>
  <c r="K62" i="20"/>
  <c r="K38" i="20"/>
  <c r="K233" i="20"/>
  <c r="K202" i="20"/>
  <c r="K130" i="20"/>
  <c r="K93" i="20"/>
  <c r="M177" i="20"/>
  <c r="M154" i="20"/>
  <c r="M62" i="20"/>
  <c r="M38" i="20"/>
  <c r="M233" i="20"/>
  <c r="M202" i="20"/>
  <c r="M130" i="20"/>
  <c r="M93" i="20"/>
  <c r="M177" i="19"/>
  <c r="M154" i="19"/>
  <c r="J233" i="19"/>
  <c r="J202" i="19"/>
  <c r="J130" i="19"/>
  <c r="J93" i="19"/>
  <c r="L233" i="19"/>
  <c r="L202" i="19"/>
  <c r="L130" i="19"/>
  <c r="L93" i="19"/>
  <c r="I38" i="19"/>
  <c r="K38" i="19"/>
  <c r="M38" i="19"/>
  <c r="I62" i="19"/>
  <c r="K62" i="19"/>
  <c r="M62" i="19"/>
  <c r="K93" i="19"/>
  <c r="K130" i="19"/>
  <c r="J154" i="19"/>
  <c r="J177" i="19"/>
  <c r="M202" i="19"/>
  <c r="I177" i="19"/>
  <c r="I154" i="19"/>
  <c r="K177" i="19"/>
  <c r="K154" i="19"/>
  <c r="J62" i="19"/>
  <c r="L62" i="19"/>
  <c r="I93" i="19"/>
  <c r="M93" i="19"/>
  <c r="I130" i="19"/>
  <c r="M130" i="19"/>
  <c r="L154" i="19"/>
  <c r="L177" i="19"/>
  <c r="K202" i="19"/>
  <c r="I233" i="19"/>
  <c r="M233" i="19"/>
  <c r="E249" i="27" l="1"/>
  <c r="F249" i="26"/>
  <c r="D249" i="24"/>
  <c r="D249" i="27"/>
  <c r="D249" i="29"/>
  <c r="E249" i="31"/>
  <c r="D249" i="32"/>
  <c r="E169" i="28"/>
  <c r="L19" i="21"/>
  <c r="D23" i="20"/>
  <c r="D27" i="20" s="1"/>
  <c r="K44" i="20" s="1"/>
  <c r="D54" i="20" s="1"/>
  <c r="K68" i="20" s="1"/>
  <c r="D85" i="20" s="1"/>
  <c r="K100" i="20" s="1"/>
  <c r="D122" i="20" s="1"/>
  <c r="K161" i="20" s="1"/>
  <c r="D169" i="20" s="1"/>
  <c r="K19" i="21"/>
  <c r="M19" i="20"/>
  <c r="F23" i="20"/>
  <c r="F27" i="20" s="1"/>
  <c r="M44" i="20" s="1"/>
  <c r="F54" i="20" s="1"/>
  <c r="M68" i="20" s="1"/>
  <c r="F85" i="20" s="1"/>
  <c r="M100" i="20" s="1"/>
  <c r="F122" i="20" s="1"/>
  <c r="M137" i="20" s="1"/>
  <c r="F144" i="20" s="1"/>
  <c r="M184" i="20" s="1"/>
  <c r="L19" i="22"/>
  <c r="F163" i="23"/>
  <c r="F165" i="23" s="1"/>
  <c r="F187" i="23" s="1"/>
  <c r="F186" i="23" s="1"/>
  <c r="E165" i="20"/>
  <c r="E187" i="20" s="1"/>
  <c r="E186" i="20" s="1"/>
  <c r="M137" i="31"/>
  <c r="F144" i="31" s="1"/>
  <c r="M184" i="31" s="1"/>
  <c r="F191" i="31" s="1"/>
  <c r="M209" i="31" s="1"/>
  <c r="F225" i="31" s="1"/>
  <c r="M240" i="31" s="1"/>
  <c r="K161" i="32"/>
  <c r="D169" i="32" s="1"/>
  <c r="F165" i="19"/>
  <c r="F187" i="19" s="1"/>
  <c r="F186" i="19" s="1"/>
  <c r="E165" i="19"/>
  <c r="E187" i="19" s="1"/>
  <c r="E186" i="19" s="1"/>
  <c r="F23" i="19"/>
  <c r="F27" i="19" s="1"/>
  <c r="M44" i="19" s="1"/>
  <c r="F54" i="19" s="1"/>
  <c r="M68" i="19" s="1"/>
  <c r="F85" i="19" s="1"/>
  <c r="M100" i="19" s="1"/>
  <c r="F122" i="19" s="1"/>
  <c r="M137" i="19" s="1"/>
  <c r="F144" i="19" s="1"/>
  <c r="M184" i="19" s="1"/>
  <c r="M19" i="19"/>
  <c r="K19" i="19"/>
  <c r="D23" i="19"/>
  <c r="D27" i="19" s="1"/>
  <c r="K44" i="19" s="1"/>
  <c r="D54" i="19" s="1"/>
  <c r="K68" i="19" s="1"/>
  <c r="D85" i="19" s="1"/>
  <c r="K100" i="19" s="1"/>
  <c r="D122" i="19" s="1"/>
  <c r="K137" i="19" s="1"/>
  <c r="D144" i="19" s="1"/>
  <c r="K184" i="19" s="1"/>
  <c r="D191" i="19" s="1"/>
  <c r="K209" i="19" s="1"/>
  <c r="D225" i="19" s="1"/>
  <c r="K240" i="19" s="1"/>
  <c r="K19" i="20"/>
  <c r="D23" i="21"/>
  <c r="D27" i="21" s="1"/>
  <c r="K44" i="21" s="1"/>
  <c r="D54" i="21" s="1"/>
  <c r="K68" i="21" s="1"/>
  <c r="D85" i="21" s="1"/>
  <c r="K100" i="21" s="1"/>
  <c r="D122" i="21" s="1"/>
  <c r="K137" i="21" s="1"/>
  <c r="D144" i="21" s="1"/>
  <c r="K184" i="21" s="1"/>
  <c r="K137" i="26"/>
  <c r="D144" i="26" s="1"/>
  <c r="K184" i="26" s="1"/>
  <c r="D191" i="26" s="1"/>
  <c r="K209" i="26" s="1"/>
  <c r="D225" i="26" s="1"/>
  <c r="K240" i="26" s="1"/>
  <c r="K161" i="27"/>
  <c r="D169" i="27" s="1"/>
  <c r="E169" i="25"/>
  <c r="M137" i="24"/>
  <c r="F144" i="24" s="1"/>
  <c r="M184" i="24" s="1"/>
  <c r="F191" i="24" s="1"/>
  <c r="M209" i="24" s="1"/>
  <c r="F225" i="24" s="1"/>
  <c r="M240" i="24" s="1"/>
  <c r="M19" i="23"/>
  <c r="E165" i="21"/>
  <c r="E187" i="21" s="1"/>
  <c r="E186" i="21" s="1"/>
  <c r="E23" i="21"/>
  <c r="E27" i="21" s="1"/>
  <c r="L44" i="21" s="1"/>
  <c r="E54" i="21" s="1"/>
  <c r="L68" i="21" s="1"/>
  <c r="E85" i="21" s="1"/>
  <c r="L100" i="21" s="1"/>
  <c r="E122" i="21" s="1"/>
  <c r="L161" i="21" s="1"/>
  <c r="E169" i="21" s="1"/>
  <c r="F23" i="21"/>
  <c r="F27" i="21" s="1"/>
  <c r="M44" i="21" s="1"/>
  <c r="F54" i="21" s="1"/>
  <c r="M68" i="21" s="1"/>
  <c r="F85" i="21" s="1"/>
  <c r="M100" i="21" s="1"/>
  <c r="F122" i="21" s="1"/>
  <c r="M137" i="21" s="1"/>
  <c r="F144" i="21" s="1"/>
  <c r="M184" i="21" s="1"/>
  <c r="D23" i="22"/>
  <c r="D27" i="22" s="1"/>
  <c r="K44" i="22" s="1"/>
  <c r="D54" i="22" s="1"/>
  <c r="K68" i="22" s="1"/>
  <c r="D85" i="22" s="1"/>
  <c r="K100" i="22" s="1"/>
  <c r="D122" i="22" s="1"/>
  <c r="K161" i="22" s="1"/>
  <c r="D169" i="22" s="1"/>
  <c r="E23" i="22"/>
  <c r="E27" i="22" s="1"/>
  <c r="L44" i="22" s="1"/>
  <c r="E54" i="22" s="1"/>
  <c r="L68" i="22" s="1"/>
  <c r="E85" i="22" s="1"/>
  <c r="L100" i="22" s="1"/>
  <c r="E122" i="22" s="1"/>
  <c r="L137" i="22" s="1"/>
  <c r="E144" i="22" s="1"/>
  <c r="L184" i="22" s="1"/>
  <c r="L161" i="27"/>
  <c r="E169" i="27" s="1"/>
  <c r="M161" i="27"/>
  <c r="F169" i="27" s="1"/>
  <c r="D165" i="23"/>
  <c r="D187" i="23" s="1"/>
  <c r="D186" i="23" s="1"/>
  <c r="L19" i="19"/>
  <c r="E23" i="19"/>
  <c r="E27" i="19" s="1"/>
  <c r="L44" i="19" s="1"/>
  <c r="E54" i="19" s="1"/>
  <c r="L68" i="19" s="1"/>
  <c r="E85" i="19" s="1"/>
  <c r="L100" i="19" s="1"/>
  <c r="E122" i="19" s="1"/>
  <c r="L161" i="19" s="1"/>
  <c r="E169" i="19" s="1"/>
  <c r="E23" i="20"/>
  <c r="E27" i="20" s="1"/>
  <c r="L44" i="20" s="1"/>
  <c r="E54" i="20" s="1"/>
  <c r="L68" i="20" s="1"/>
  <c r="E85" i="20" s="1"/>
  <c r="L100" i="20" s="1"/>
  <c r="E122" i="20" s="1"/>
  <c r="L19" i="20"/>
  <c r="M19" i="21"/>
  <c r="F23" i="22"/>
  <c r="F27" i="22" s="1"/>
  <c r="M44" i="22" s="1"/>
  <c r="F54" i="22" s="1"/>
  <c r="M68" i="22" s="1"/>
  <c r="F85" i="22" s="1"/>
  <c r="M100" i="22" s="1"/>
  <c r="F122" i="22" s="1"/>
  <c r="M137" i="25"/>
  <c r="F144" i="25" s="1"/>
  <c r="M184" i="25" s="1"/>
  <c r="F191" i="25" s="1"/>
  <c r="M209" i="25" s="1"/>
  <c r="F225" i="25" s="1"/>
  <c r="M240" i="25" s="1"/>
  <c r="L137" i="28"/>
  <c r="E144" i="28" s="1"/>
  <c r="L184" i="28" s="1"/>
  <c r="E191" i="28" s="1"/>
  <c r="L209" i="28" s="1"/>
  <c r="E225" i="28" s="1"/>
  <c r="L240" i="28" s="1"/>
  <c r="M137" i="29"/>
  <c r="F144" i="29" s="1"/>
  <c r="M184" i="29" s="1"/>
  <c r="F191" i="29" s="1"/>
  <c r="M209" i="29" s="1"/>
  <c r="F225" i="29" s="1"/>
  <c r="M240" i="29" s="1"/>
  <c r="L137" i="32"/>
  <c r="E144" i="32" s="1"/>
  <c r="L184" i="32" s="1"/>
  <c r="E191" i="32" s="1"/>
  <c r="L209" i="32" s="1"/>
  <c r="E225" i="32" s="1"/>
  <c r="L240" i="32" s="1"/>
  <c r="M161" i="26"/>
  <c r="F169" i="26" s="1"/>
  <c r="L137" i="30"/>
  <c r="E144" i="30" s="1"/>
  <c r="L184" i="30" s="1"/>
  <c r="E191" i="30" s="1"/>
  <c r="L209" i="30" s="1"/>
  <c r="E225" i="30" s="1"/>
  <c r="L240" i="30" s="1"/>
  <c r="E163" i="23"/>
  <c r="E165" i="23" s="1"/>
  <c r="E187" i="23" s="1"/>
  <c r="E186" i="23" s="1"/>
  <c r="K161" i="25"/>
  <c r="D169" i="25" s="1"/>
  <c r="K137" i="28"/>
  <c r="D144" i="28" s="1"/>
  <c r="K184" i="28" s="1"/>
  <c r="D191" i="28" s="1"/>
  <c r="K209" i="28" s="1"/>
  <c r="D225" i="28" s="1"/>
  <c r="K240" i="28" s="1"/>
  <c r="K137" i="31"/>
  <c r="D144" i="31" s="1"/>
  <c r="K184" i="31" s="1"/>
  <c r="D191" i="31" s="1"/>
  <c r="K209" i="31" s="1"/>
  <c r="D225" i="31" s="1"/>
  <c r="K240" i="31" s="1"/>
  <c r="D169" i="28"/>
  <c r="F165" i="20"/>
  <c r="F187" i="20" s="1"/>
  <c r="F186" i="20" s="1"/>
  <c r="F165" i="21"/>
  <c r="F187" i="21" s="1"/>
  <c r="F186" i="21" s="1"/>
  <c r="K161" i="24"/>
  <c r="D169" i="24" s="1"/>
  <c r="L137" i="25"/>
  <c r="E144" i="25" s="1"/>
  <c r="L184" i="25" s="1"/>
  <c r="E191" i="25" s="1"/>
  <c r="L209" i="25" s="1"/>
  <c r="E225" i="25" s="1"/>
  <c r="L240" i="25" s="1"/>
  <c r="L137" i="26"/>
  <c r="E144" i="26" s="1"/>
  <c r="L184" i="26" s="1"/>
  <c r="E191" i="26" s="1"/>
  <c r="L209" i="26" s="1"/>
  <c r="E225" i="26" s="1"/>
  <c r="L240" i="26" s="1"/>
  <c r="M161" i="28"/>
  <c r="F169" i="28" s="1"/>
  <c r="L137" i="29"/>
  <c r="E144" i="29" s="1"/>
  <c r="L184" i="29" s="1"/>
  <c r="E191" i="29" s="1"/>
  <c r="L209" i="29" s="1"/>
  <c r="E225" i="29" s="1"/>
  <c r="L240" i="29" s="1"/>
  <c r="K161" i="29"/>
  <c r="D169" i="29" s="1"/>
  <c r="M137" i="32"/>
  <c r="F144" i="32" s="1"/>
  <c r="M184" i="32" s="1"/>
  <c r="F191" i="32" s="1"/>
  <c r="M209" i="32" s="1"/>
  <c r="F225" i="32" s="1"/>
  <c r="M240" i="32" s="1"/>
  <c r="D165" i="22"/>
  <c r="D187" i="22" s="1"/>
  <c r="D186" i="22" s="1"/>
  <c r="F85" i="23"/>
  <c r="M100" i="23" s="1"/>
  <c r="F122" i="23" s="1"/>
  <c r="M137" i="23" s="1"/>
  <c r="F144" i="23" s="1"/>
  <c r="M184" i="23" s="1"/>
  <c r="E169" i="32"/>
  <c r="M161" i="30"/>
  <c r="F169" i="30" s="1"/>
  <c r="M137" i="30"/>
  <c r="F144" i="30" s="1"/>
  <c r="M184" i="30" s="1"/>
  <c r="F191" i="30" s="1"/>
  <c r="M209" i="30" s="1"/>
  <c r="F225" i="30" s="1"/>
  <c r="M240" i="30" s="1"/>
  <c r="F163" i="22"/>
  <c r="F165" i="22" s="1"/>
  <c r="F187" i="22" s="1"/>
  <c r="F186" i="22" s="1"/>
  <c r="E165" i="22"/>
  <c r="E187" i="22" s="1"/>
  <c r="E186" i="22" s="1"/>
  <c r="L137" i="24"/>
  <c r="E144" i="24" s="1"/>
  <c r="L184" i="24" s="1"/>
  <c r="E191" i="24" s="1"/>
  <c r="L209" i="24" s="1"/>
  <c r="E225" i="24" s="1"/>
  <c r="L240" i="24" s="1"/>
  <c r="D191" i="25"/>
  <c r="K209" i="25" s="1"/>
  <c r="D225" i="25" s="1"/>
  <c r="K240" i="25" s="1"/>
  <c r="F191" i="28"/>
  <c r="M209" i="28" s="1"/>
  <c r="F225" i="28" s="1"/>
  <c r="M240" i="28" s="1"/>
  <c r="D165" i="21"/>
  <c r="D187" i="21" s="1"/>
  <c r="D186" i="21" s="1"/>
  <c r="F191" i="27"/>
  <c r="M209" i="27" s="1"/>
  <c r="F225" i="27" s="1"/>
  <c r="M240" i="27" s="1"/>
  <c r="K137" i="30"/>
  <c r="D144" i="30" s="1"/>
  <c r="K184" i="30" s="1"/>
  <c r="D191" i="30" s="1"/>
  <c r="K209" i="30" s="1"/>
  <c r="D225" i="30" s="1"/>
  <c r="K240" i="30" s="1"/>
  <c r="K161" i="30"/>
  <c r="D169" i="30" s="1"/>
  <c r="K19" i="22"/>
  <c r="D23" i="23"/>
  <c r="D27" i="23" s="1"/>
  <c r="K44" i="23" s="1"/>
  <c r="D54" i="23" s="1"/>
  <c r="K68" i="23" s="1"/>
  <c r="D85" i="23" s="1"/>
  <c r="K100" i="23" s="1"/>
  <c r="D122" i="23" s="1"/>
  <c r="K137" i="23" s="1"/>
  <c r="D144" i="23" s="1"/>
  <c r="K184" i="23" s="1"/>
  <c r="K19" i="23"/>
  <c r="E23" i="23"/>
  <c r="E27" i="23" s="1"/>
  <c r="L44" i="23" s="1"/>
  <c r="E54" i="23" s="1"/>
  <c r="L68" i="23" s="1"/>
  <c r="E85" i="23" s="1"/>
  <c r="L100" i="23" s="1"/>
  <c r="E122" i="23" s="1"/>
  <c r="L161" i="23" s="1"/>
  <c r="F233" i="16"/>
  <c r="E233" i="16"/>
  <c r="D233" i="16"/>
  <c r="C233" i="16"/>
  <c r="B233" i="16"/>
  <c r="M217" i="16"/>
  <c r="L217" i="16"/>
  <c r="K217" i="16"/>
  <c r="M211" i="16"/>
  <c r="L211" i="16"/>
  <c r="K211" i="16"/>
  <c r="F202" i="16"/>
  <c r="E202" i="16"/>
  <c r="D202" i="16"/>
  <c r="C202" i="16"/>
  <c r="B202" i="16"/>
  <c r="F188" i="16"/>
  <c r="E188" i="16"/>
  <c r="D188" i="16"/>
  <c r="C188" i="16"/>
  <c r="F177" i="16"/>
  <c r="E177" i="16"/>
  <c r="D177" i="16"/>
  <c r="C177" i="16"/>
  <c r="B177" i="16"/>
  <c r="B166" i="16"/>
  <c r="B188" i="16" s="1"/>
  <c r="F154" i="16"/>
  <c r="E154" i="16"/>
  <c r="D154" i="16"/>
  <c r="C154" i="16"/>
  <c r="B154" i="16"/>
  <c r="F139" i="16"/>
  <c r="F164" i="16" s="1"/>
  <c r="E139" i="16"/>
  <c r="E164" i="16" s="1"/>
  <c r="D139" i="16"/>
  <c r="D164" i="16" s="1"/>
  <c r="F130" i="16"/>
  <c r="E130" i="16"/>
  <c r="D130" i="16"/>
  <c r="C130" i="16"/>
  <c r="B130" i="16"/>
  <c r="M113" i="16"/>
  <c r="L113" i="16"/>
  <c r="K113" i="16"/>
  <c r="F113" i="16"/>
  <c r="E113" i="16"/>
  <c r="D113" i="16"/>
  <c r="M105" i="16"/>
  <c r="L105" i="16"/>
  <c r="K105" i="16"/>
  <c r="M102" i="16"/>
  <c r="L102" i="16"/>
  <c r="K102" i="16"/>
  <c r="F102" i="16"/>
  <c r="E102" i="16"/>
  <c r="D102" i="16"/>
  <c r="F93" i="16"/>
  <c r="E93" i="16"/>
  <c r="D93" i="16"/>
  <c r="C93" i="16"/>
  <c r="B93" i="16"/>
  <c r="M79" i="16"/>
  <c r="L79" i="16"/>
  <c r="K79" i="16"/>
  <c r="F79" i="16"/>
  <c r="E79" i="16"/>
  <c r="D79" i="16"/>
  <c r="M76" i="16"/>
  <c r="L76" i="16"/>
  <c r="K76" i="16"/>
  <c r="M71" i="16"/>
  <c r="M70" i="16" s="1"/>
  <c r="L71" i="16"/>
  <c r="L70" i="16" s="1"/>
  <c r="K71" i="16"/>
  <c r="K70" i="16" s="1"/>
  <c r="I69" i="16"/>
  <c r="F62" i="16"/>
  <c r="E62" i="16"/>
  <c r="D62" i="16"/>
  <c r="C62" i="16"/>
  <c r="B62" i="16"/>
  <c r="F38" i="16"/>
  <c r="E38" i="16"/>
  <c r="D38" i="16"/>
  <c r="C38" i="16"/>
  <c r="B38" i="16"/>
  <c r="M16" i="16"/>
  <c r="L16" i="16"/>
  <c r="E163" i="16" s="1"/>
  <c r="K16" i="16"/>
  <c r="M10" i="16"/>
  <c r="L10" i="16"/>
  <c r="K10" i="16"/>
  <c r="J10" i="16"/>
  <c r="I10" i="16"/>
  <c r="D249" i="19" l="1"/>
  <c r="F249" i="25"/>
  <c r="F249" i="27"/>
  <c r="E249" i="24"/>
  <c r="E249" i="26"/>
  <c r="E249" i="25"/>
  <c r="F249" i="29"/>
  <c r="F249" i="24"/>
  <c r="F249" i="28"/>
  <c r="E249" i="29"/>
  <c r="E249" i="28"/>
  <c r="D249" i="25"/>
  <c r="D249" i="26"/>
  <c r="D249" i="28"/>
  <c r="E249" i="30"/>
  <c r="F249" i="32"/>
  <c r="E249" i="32"/>
  <c r="F249" i="31"/>
  <c r="D249" i="30"/>
  <c r="F249" i="30"/>
  <c r="D249" i="31"/>
  <c r="M161" i="20"/>
  <c r="F169" i="20" s="1"/>
  <c r="F191" i="19"/>
  <c r="M209" i="19" s="1"/>
  <c r="F225" i="19" s="1"/>
  <c r="M240" i="19" s="1"/>
  <c r="M161" i="19"/>
  <c r="F169" i="19" s="1"/>
  <c r="F191" i="23"/>
  <c r="M209" i="23" s="1"/>
  <c r="F225" i="23" s="1"/>
  <c r="M240" i="23" s="1"/>
  <c r="E169" i="23"/>
  <c r="K161" i="19"/>
  <c r="D169" i="19" s="1"/>
  <c r="D191" i="23"/>
  <c r="K209" i="23" s="1"/>
  <c r="D225" i="23" s="1"/>
  <c r="K240" i="23" s="1"/>
  <c r="M161" i="21"/>
  <c r="F169" i="21" s="1"/>
  <c r="L137" i="21"/>
  <c r="E144" i="21" s="1"/>
  <c r="L184" i="21" s="1"/>
  <c r="E191" i="21" s="1"/>
  <c r="L209" i="21" s="1"/>
  <c r="E225" i="21" s="1"/>
  <c r="L240" i="21" s="1"/>
  <c r="M161" i="23"/>
  <c r="F169" i="23" s="1"/>
  <c r="M161" i="22"/>
  <c r="F169" i="22" s="1"/>
  <c r="M137" i="22"/>
  <c r="F144" i="22" s="1"/>
  <c r="M184" i="22" s="1"/>
  <c r="F191" i="22" s="1"/>
  <c r="M209" i="22" s="1"/>
  <c r="F225" i="22" s="1"/>
  <c r="M240" i="22" s="1"/>
  <c r="L137" i="19"/>
  <c r="E144" i="19" s="1"/>
  <c r="L184" i="19" s="1"/>
  <c r="E191" i="19" s="1"/>
  <c r="L209" i="19" s="1"/>
  <c r="E225" i="19" s="1"/>
  <c r="L240" i="19" s="1"/>
  <c r="K161" i="21"/>
  <c r="D169" i="21" s="1"/>
  <c r="K137" i="22"/>
  <c r="D144" i="22" s="1"/>
  <c r="K184" i="22" s="1"/>
  <c r="D191" i="22" s="1"/>
  <c r="K209" i="22" s="1"/>
  <c r="D225" i="22" s="1"/>
  <c r="K240" i="22" s="1"/>
  <c r="D249" i="22" s="1"/>
  <c r="F191" i="20"/>
  <c r="M209" i="20" s="1"/>
  <c r="F225" i="20" s="1"/>
  <c r="M240" i="20" s="1"/>
  <c r="L161" i="22"/>
  <c r="E169" i="22" s="1"/>
  <c r="K161" i="23"/>
  <c r="D169" i="23" s="1"/>
  <c r="F191" i="21"/>
  <c r="M209" i="21" s="1"/>
  <c r="F225" i="21" s="1"/>
  <c r="M240" i="21" s="1"/>
  <c r="K137" i="20"/>
  <c r="D144" i="20" s="1"/>
  <c r="K184" i="20" s="1"/>
  <c r="D191" i="20" s="1"/>
  <c r="K209" i="20" s="1"/>
  <c r="D225" i="20" s="1"/>
  <c r="K240" i="20" s="1"/>
  <c r="L137" i="23"/>
  <c r="E144" i="23" s="1"/>
  <c r="L184" i="23" s="1"/>
  <c r="E191" i="23" s="1"/>
  <c r="L209" i="23" s="1"/>
  <c r="E225" i="23" s="1"/>
  <c r="L240" i="23" s="1"/>
  <c r="D191" i="21"/>
  <c r="K209" i="21" s="1"/>
  <c r="D225" i="21" s="1"/>
  <c r="K240" i="21" s="1"/>
  <c r="L137" i="20"/>
  <c r="E144" i="20" s="1"/>
  <c r="L184" i="20" s="1"/>
  <c r="E191" i="20" s="1"/>
  <c r="L209" i="20" s="1"/>
  <c r="E225" i="20" s="1"/>
  <c r="L240" i="20" s="1"/>
  <c r="L161" i="20"/>
  <c r="E169" i="20" s="1"/>
  <c r="E165" i="16"/>
  <c r="E187" i="16" s="1"/>
  <c r="E186" i="16" s="1"/>
  <c r="E191" i="22"/>
  <c r="L209" i="22" s="1"/>
  <c r="E225" i="22" s="1"/>
  <c r="L240" i="22" s="1"/>
  <c r="I177" i="16"/>
  <c r="I154" i="16"/>
  <c r="I62" i="16"/>
  <c r="I38" i="16"/>
  <c r="I233" i="16"/>
  <c r="I202" i="16"/>
  <c r="I130" i="16"/>
  <c r="I93" i="16"/>
  <c r="M177" i="16"/>
  <c r="M154" i="16"/>
  <c r="M62" i="16"/>
  <c r="M38" i="16"/>
  <c r="M233" i="16"/>
  <c r="M202" i="16"/>
  <c r="M130" i="16"/>
  <c r="M93" i="16"/>
  <c r="J233" i="16"/>
  <c r="J202" i="16"/>
  <c r="J130" i="16"/>
  <c r="J93" i="16"/>
  <c r="J177" i="16"/>
  <c r="J154" i="16"/>
  <c r="J62" i="16"/>
  <c r="J38" i="16"/>
  <c r="L233" i="16"/>
  <c r="L202" i="16"/>
  <c r="L130" i="16"/>
  <c r="L93" i="16"/>
  <c r="L177" i="16"/>
  <c r="L154" i="16"/>
  <c r="L62" i="16"/>
  <c r="L38" i="16"/>
  <c r="D163" i="16"/>
  <c r="D165" i="16" s="1"/>
  <c r="D187" i="16" s="1"/>
  <c r="D186" i="16" s="1"/>
  <c r="D23" i="16"/>
  <c r="D27" i="16" s="1"/>
  <c r="K44" i="16" s="1"/>
  <c r="D54" i="16" s="1"/>
  <c r="K68" i="16" s="1"/>
  <c r="D85" i="16" s="1"/>
  <c r="K100" i="16" s="1"/>
  <c r="D122" i="16" s="1"/>
  <c r="F163" i="16"/>
  <c r="F165" i="16" s="1"/>
  <c r="F187" i="16" s="1"/>
  <c r="F186" i="16" s="1"/>
  <c r="F23" i="16"/>
  <c r="F27" i="16" s="1"/>
  <c r="M44" i="16" s="1"/>
  <c r="F54" i="16" s="1"/>
  <c r="M68" i="16" s="1"/>
  <c r="F85" i="16" s="1"/>
  <c r="M100" i="16" s="1"/>
  <c r="F122" i="16" s="1"/>
  <c r="L19" i="16"/>
  <c r="K177" i="16"/>
  <c r="K154" i="16"/>
  <c r="K62" i="16"/>
  <c r="K38" i="16"/>
  <c r="K233" i="16"/>
  <c r="K202" i="16"/>
  <c r="K130" i="16"/>
  <c r="K93" i="16"/>
  <c r="K19" i="16"/>
  <c r="M19" i="16"/>
  <c r="E23" i="16"/>
  <c r="E27" i="16" s="1"/>
  <c r="L44" i="16" s="1"/>
  <c r="E54" i="16" s="1"/>
  <c r="L68" i="16" s="1"/>
  <c r="E85" i="16" s="1"/>
  <c r="L100" i="16" s="1"/>
  <c r="E122" i="16" s="1"/>
  <c r="F249" i="19" l="1"/>
  <c r="E249" i="19"/>
  <c r="E249" i="23"/>
  <c r="E249" i="21"/>
  <c r="D249" i="21"/>
  <c r="D249" i="20"/>
  <c r="F249" i="20"/>
  <c r="F249" i="23"/>
  <c r="E249" i="20"/>
  <c r="F249" i="21"/>
  <c r="F249" i="22"/>
  <c r="E249" i="22"/>
  <c r="D249" i="23"/>
  <c r="M137" i="16"/>
  <c r="F144" i="16" s="1"/>
  <c r="M184" i="16" s="1"/>
  <c r="F191" i="16" s="1"/>
  <c r="M209" i="16" s="1"/>
  <c r="F225" i="16" s="1"/>
  <c r="M240" i="16" s="1"/>
  <c r="M161" i="16"/>
  <c r="F169" i="16" s="1"/>
  <c r="K137" i="16"/>
  <c r="D144" i="16" s="1"/>
  <c r="K184" i="16" s="1"/>
  <c r="D191" i="16" s="1"/>
  <c r="K209" i="16" s="1"/>
  <c r="D225" i="16" s="1"/>
  <c r="K240" i="16" s="1"/>
  <c r="K161" i="16"/>
  <c r="D169" i="16" s="1"/>
  <c r="L161" i="16"/>
  <c r="E169" i="16" s="1"/>
  <c r="L137" i="16"/>
  <c r="E144" i="16" s="1"/>
  <c r="L184" i="16" s="1"/>
  <c r="E191" i="16" s="1"/>
  <c r="L209" i="16" s="1"/>
  <c r="E225" i="16" s="1"/>
  <c r="L240" i="16" s="1"/>
  <c r="I233" i="15"/>
  <c r="D233" i="15"/>
  <c r="C233" i="15"/>
  <c r="B233" i="15"/>
  <c r="I202" i="15"/>
  <c r="D202" i="15"/>
  <c r="C202" i="15"/>
  <c r="B202" i="15"/>
  <c r="D188" i="15"/>
  <c r="C188" i="15"/>
  <c r="I177" i="15"/>
  <c r="D177" i="15"/>
  <c r="C177" i="15"/>
  <c r="B177" i="15"/>
  <c r="B166" i="15"/>
  <c r="B188" i="15" s="1"/>
  <c r="I154" i="15"/>
  <c r="D154" i="15"/>
  <c r="C154" i="15"/>
  <c r="B154" i="15"/>
  <c r="I130" i="15"/>
  <c r="D130" i="15"/>
  <c r="C130" i="15"/>
  <c r="B130" i="15"/>
  <c r="D102" i="15"/>
  <c r="C102" i="15"/>
  <c r="I93" i="15"/>
  <c r="D93" i="15"/>
  <c r="C93" i="15"/>
  <c r="B93" i="15"/>
  <c r="I62" i="15"/>
  <c r="D62" i="15"/>
  <c r="C62" i="15"/>
  <c r="B62" i="15"/>
  <c r="I38" i="15"/>
  <c r="D38" i="15"/>
  <c r="C38" i="15"/>
  <c r="B38" i="15"/>
  <c r="H10" i="15"/>
  <c r="H233" i="15" s="1"/>
  <c r="G10" i="15"/>
  <c r="G202" i="15" s="1"/>
  <c r="F233" i="8"/>
  <c r="E233" i="8"/>
  <c r="D233" i="8"/>
  <c r="C233" i="8"/>
  <c r="B233" i="8"/>
  <c r="F202" i="8"/>
  <c r="E202" i="8"/>
  <c r="D202" i="8"/>
  <c r="C202" i="8"/>
  <c r="B202" i="8"/>
  <c r="F188" i="8"/>
  <c r="E188" i="8"/>
  <c r="D188" i="8"/>
  <c r="C188" i="8"/>
  <c r="F177" i="8"/>
  <c r="E177" i="8"/>
  <c r="D177" i="8"/>
  <c r="C177" i="8"/>
  <c r="B177" i="8"/>
  <c r="B166" i="8"/>
  <c r="B188" i="8" s="1"/>
  <c r="F154" i="8"/>
  <c r="E154" i="8"/>
  <c r="D154" i="8"/>
  <c r="C154" i="8"/>
  <c r="B154" i="8"/>
  <c r="F130" i="8"/>
  <c r="E130" i="8"/>
  <c r="D130" i="8"/>
  <c r="C130" i="8"/>
  <c r="B130" i="8"/>
  <c r="F102" i="8"/>
  <c r="E102" i="8"/>
  <c r="D102" i="8"/>
  <c r="F93" i="8"/>
  <c r="E93" i="8"/>
  <c r="D93" i="8"/>
  <c r="C93" i="8"/>
  <c r="B93" i="8"/>
  <c r="I69" i="8"/>
  <c r="F62" i="8"/>
  <c r="E62" i="8"/>
  <c r="D62" i="8"/>
  <c r="C62" i="8"/>
  <c r="B62" i="8"/>
  <c r="F38" i="8"/>
  <c r="E38" i="8"/>
  <c r="D38" i="8"/>
  <c r="C38" i="8"/>
  <c r="B38" i="8"/>
  <c r="M10" i="8"/>
  <c r="M233" i="8" s="1"/>
  <c r="L10" i="8"/>
  <c r="L177" i="8" s="1"/>
  <c r="K10" i="8"/>
  <c r="K233" i="8" s="1"/>
  <c r="J10" i="8"/>
  <c r="J177" i="8" s="1"/>
  <c r="I10" i="8"/>
  <c r="I233" i="8" s="1"/>
  <c r="I233" i="13"/>
  <c r="D233" i="13"/>
  <c r="C233" i="13"/>
  <c r="B233" i="13"/>
  <c r="I202" i="13"/>
  <c r="D202" i="13"/>
  <c r="C202" i="13"/>
  <c r="B202" i="13"/>
  <c r="D188" i="13"/>
  <c r="C188" i="13"/>
  <c r="I177" i="13"/>
  <c r="D177" i="13"/>
  <c r="C177" i="13"/>
  <c r="B177" i="13"/>
  <c r="B166" i="13"/>
  <c r="B188" i="13" s="1"/>
  <c r="I154" i="13"/>
  <c r="D154" i="13"/>
  <c r="C154" i="13"/>
  <c r="B154" i="13"/>
  <c r="I130" i="13"/>
  <c r="D130" i="13"/>
  <c r="C130" i="13"/>
  <c r="B130" i="13"/>
  <c r="I113" i="13"/>
  <c r="D102" i="13"/>
  <c r="C102" i="13"/>
  <c r="I93" i="13"/>
  <c r="D93" i="13"/>
  <c r="C93" i="13"/>
  <c r="B93" i="13"/>
  <c r="I62" i="13"/>
  <c r="D62" i="13"/>
  <c r="C62" i="13"/>
  <c r="B62" i="13"/>
  <c r="I38" i="13"/>
  <c r="D38" i="13"/>
  <c r="C38" i="13"/>
  <c r="B38" i="13"/>
  <c r="H10" i="13"/>
  <c r="H177" i="13" s="1"/>
  <c r="G10" i="13"/>
  <c r="G233" i="13" s="1"/>
  <c r="F233" i="9"/>
  <c r="E233" i="9"/>
  <c r="D233" i="9"/>
  <c r="C233" i="9"/>
  <c r="B233" i="9"/>
  <c r="F202" i="9"/>
  <c r="E202" i="9"/>
  <c r="D202" i="9"/>
  <c r="C202" i="9"/>
  <c r="B202" i="9"/>
  <c r="F188" i="9"/>
  <c r="E188" i="9"/>
  <c r="D188" i="9"/>
  <c r="C188" i="9"/>
  <c r="F177" i="9"/>
  <c r="E177" i="9"/>
  <c r="D177" i="9"/>
  <c r="C177" i="9"/>
  <c r="B177" i="9"/>
  <c r="B166" i="9"/>
  <c r="B188" i="9" s="1"/>
  <c r="F154" i="9"/>
  <c r="E154" i="9"/>
  <c r="D154" i="9"/>
  <c r="C154" i="9"/>
  <c r="B154" i="9"/>
  <c r="F130" i="9"/>
  <c r="E130" i="9"/>
  <c r="D130" i="9"/>
  <c r="C130" i="9"/>
  <c r="B130" i="9"/>
  <c r="F102" i="9"/>
  <c r="E102" i="9"/>
  <c r="D102" i="9"/>
  <c r="F93" i="9"/>
  <c r="E93" i="9"/>
  <c r="D93" i="9"/>
  <c r="C93" i="9"/>
  <c r="B93" i="9"/>
  <c r="I69" i="9"/>
  <c r="F62" i="9"/>
  <c r="E62" i="9"/>
  <c r="D62" i="9"/>
  <c r="C62" i="9"/>
  <c r="B62" i="9"/>
  <c r="F38" i="9"/>
  <c r="E38" i="9"/>
  <c r="D38" i="9"/>
  <c r="C38" i="9"/>
  <c r="B38" i="9"/>
  <c r="M10" i="9"/>
  <c r="M177" i="9" s="1"/>
  <c r="L10" i="9"/>
  <c r="L233" i="9" s="1"/>
  <c r="K10" i="9"/>
  <c r="K177" i="9" s="1"/>
  <c r="J10" i="9"/>
  <c r="J233" i="9" s="1"/>
  <c r="I10" i="9"/>
  <c r="I177" i="9" s="1"/>
  <c r="D249" i="16" l="1"/>
  <c r="E249" i="16"/>
  <c r="F249" i="16"/>
  <c r="D113" i="15"/>
  <c r="I113" i="15"/>
  <c r="C113" i="15"/>
  <c r="I217" i="15"/>
  <c r="E113" i="8"/>
  <c r="K113" i="9"/>
  <c r="L113" i="9"/>
  <c r="M113" i="9"/>
  <c r="D113" i="8"/>
  <c r="F113" i="8"/>
  <c r="K113" i="8"/>
  <c r="L113" i="8"/>
  <c r="M113" i="8"/>
  <c r="D113" i="13"/>
  <c r="H113" i="13"/>
  <c r="D113" i="9"/>
  <c r="E113" i="9"/>
  <c r="F113" i="9"/>
  <c r="H113" i="15"/>
  <c r="C113" i="13"/>
  <c r="D139" i="15"/>
  <c r="D164" i="15" s="1"/>
  <c r="H217" i="15"/>
  <c r="I105" i="15"/>
  <c r="H102" i="15"/>
  <c r="D79" i="15"/>
  <c r="I79" i="15"/>
  <c r="C139" i="15"/>
  <c r="C164" i="15" s="1"/>
  <c r="D79" i="13"/>
  <c r="H79" i="13"/>
  <c r="I16" i="15"/>
  <c r="D23" i="15" s="1"/>
  <c r="D27" i="15" s="1"/>
  <c r="I44" i="15" s="1"/>
  <c r="D54" i="15" s="1"/>
  <c r="I68" i="15" s="1"/>
  <c r="G38" i="15"/>
  <c r="G62" i="15"/>
  <c r="C79" i="15"/>
  <c r="G93" i="15"/>
  <c r="G130" i="15"/>
  <c r="H154" i="15"/>
  <c r="G177" i="15"/>
  <c r="H202" i="15"/>
  <c r="G233" i="15"/>
  <c r="H38" i="15"/>
  <c r="H62" i="15"/>
  <c r="I71" i="15"/>
  <c r="I70" i="15" s="1"/>
  <c r="H93" i="15"/>
  <c r="H130" i="15"/>
  <c r="G154" i="15"/>
  <c r="H177" i="15"/>
  <c r="K93" i="8"/>
  <c r="K130" i="8"/>
  <c r="K177" i="8"/>
  <c r="I93" i="8"/>
  <c r="M93" i="8"/>
  <c r="I130" i="8"/>
  <c r="M130" i="8"/>
  <c r="I177" i="8"/>
  <c r="M177" i="8"/>
  <c r="L16" i="9"/>
  <c r="L19" i="9" s="1"/>
  <c r="D139" i="9"/>
  <c r="D164" i="9" s="1"/>
  <c r="M217" i="9"/>
  <c r="M211" i="8"/>
  <c r="E79" i="9"/>
  <c r="E139" i="8"/>
  <c r="E164" i="8" s="1"/>
  <c r="L76" i="9"/>
  <c r="K217" i="9"/>
  <c r="M102" i="8"/>
  <c r="L211" i="8"/>
  <c r="K211" i="8"/>
  <c r="D139" i="13"/>
  <c r="D164" i="13" s="1"/>
  <c r="I217" i="13"/>
  <c r="M217" i="8"/>
  <c r="H16" i="15"/>
  <c r="C163" i="15" s="1"/>
  <c r="L217" i="8"/>
  <c r="K217" i="8"/>
  <c r="I76" i="15"/>
  <c r="I79" i="13"/>
  <c r="I102" i="13"/>
  <c r="K16" i="8"/>
  <c r="D163" i="8" s="1"/>
  <c r="I211" i="15"/>
  <c r="D79" i="9"/>
  <c r="F79" i="9"/>
  <c r="L79" i="9"/>
  <c r="K79" i="9"/>
  <c r="M79" i="9"/>
  <c r="L102" i="9"/>
  <c r="F139" i="9"/>
  <c r="F164" i="9" s="1"/>
  <c r="L211" i="9"/>
  <c r="I71" i="13"/>
  <c r="I70" i="13" s="1"/>
  <c r="H71" i="13"/>
  <c r="H70" i="13" s="1"/>
  <c r="D79" i="8"/>
  <c r="F79" i="8"/>
  <c r="K102" i="8"/>
  <c r="K105" i="8"/>
  <c r="M105" i="8"/>
  <c r="L105" i="8"/>
  <c r="H76" i="15"/>
  <c r="H16" i="13"/>
  <c r="C163" i="13" s="1"/>
  <c r="C79" i="13"/>
  <c r="C139" i="13"/>
  <c r="C164" i="13" s="1"/>
  <c r="H217" i="13"/>
  <c r="I16" i="13"/>
  <c r="D23" i="13" s="1"/>
  <c r="D27" i="13" s="1"/>
  <c r="I44" i="13" s="1"/>
  <c r="D54" i="13" s="1"/>
  <c r="I68" i="13" s="1"/>
  <c r="I76" i="13"/>
  <c r="H102" i="13"/>
  <c r="I105" i="13"/>
  <c r="H105" i="13"/>
  <c r="I211" i="13"/>
  <c r="H211" i="13"/>
  <c r="H105" i="15"/>
  <c r="K16" i="9"/>
  <c r="K19" i="9" s="1"/>
  <c r="M16" i="9"/>
  <c r="F23" i="9" s="1"/>
  <c r="F27" i="9" s="1"/>
  <c r="M44" i="9" s="1"/>
  <c r="F54" i="9" s="1"/>
  <c r="M68" i="9" s="1"/>
  <c r="M71" i="9"/>
  <c r="M70" i="9" s="1"/>
  <c r="M16" i="8"/>
  <c r="M19" i="8" s="1"/>
  <c r="L71" i="9"/>
  <c r="L70" i="9" s="1"/>
  <c r="K71" i="9"/>
  <c r="K70" i="9" s="1"/>
  <c r="K105" i="9"/>
  <c r="M105" i="9"/>
  <c r="L105" i="9"/>
  <c r="E139" i="9"/>
  <c r="E164" i="9" s="1"/>
  <c r="K211" i="9"/>
  <c r="L217" i="9"/>
  <c r="H76" i="13"/>
  <c r="M71" i="8"/>
  <c r="M70" i="8" s="1"/>
  <c r="L76" i="8"/>
  <c r="D139" i="8"/>
  <c r="D164" i="8" s="1"/>
  <c r="F139" i="8"/>
  <c r="F164" i="8" s="1"/>
  <c r="H211" i="15"/>
  <c r="H71" i="15"/>
  <c r="H70" i="15" s="1"/>
  <c r="H79" i="15"/>
  <c r="I102" i="15"/>
  <c r="K76" i="9"/>
  <c r="M76" i="9"/>
  <c r="K102" i="9"/>
  <c r="M102" i="9"/>
  <c r="M211" i="9"/>
  <c r="L71" i="8"/>
  <c r="L70" i="8" s="1"/>
  <c r="K71" i="8"/>
  <c r="K70" i="8" s="1"/>
  <c r="L79" i="8"/>
  <c r="K79" i="8"/>
  <c r="M79" i="8"/>
  <c r="I38" i="9"/>
  <c r="K38" i="9"/>
  <c r="M38" i="9"/>
  <c r="I62" i="9"/>
  <c r="K62" i="9"/>
  <c r="M62" i="9"/>
  <c r="J93" i="9"/>
  <c r="L93" i="9"/>
  <c r="J130" i="9"/>
  <c r="L130" i="9"/>
  <c r="I154" i="9"/>
  <c r="K154" i="9"/>
  <c r="M154" i="9"/>
  <c r="J177" i="9"/>
  <c r="L177" i="9"/>
  <c r="I202" i="9"/>
  <c r="K202" i="9"/>
  <c r="M202" i="9"/>
  <c r="I233" i="9"/>
  <c r="K233" i="9"/>
  <c r="M233" i="9"/>
  <c r="J38" i="9"/>
  <c r="L38" i="9"/>
  <c r="J62" i="9"/>
  <c r="L62" i="9"/>
  <c r="I93" i="9"/>
  <c r="K93" i="9"/>
  <c r="M93" i="9"/>
  <c r="I130" i="9"/>
  <c r="K130" i="9"/>
  <c r="M130" i="9"/>
  <c r="J154" i="9"/>
  <c r="L154" i="9"/>
  <c r="J202" i="9"/>
  <c r="L202" i="9"/>
  <c r="K76" i="8"/>
  <c r="M76" i="8"/>
  <c r="L16" i="8"/>
  <c r="L19" i="8" s="1"/>
  <c r="E79" i="8"/>
  <c r="L102" i="8"/>
  <c r="L38" i="8"/>
  <c r="L62" i="8"/>
  <c r="J38" i="8"/>
  <c r="J62" i="8"/>
  <c r="J154" i="8"/>
  <c r="L154" i="8"/>
  <c r="J202" i="8"/>
  <c r="L202" i="8"/>
  <c r="J233" i="8"/>
  <c r="L233" i="8"/>
  <c r="I38" i="8"/>
  <c r="K38" i="8"/>
  <c r="M38" i="8"/>
  <c r="I62" i="8"/>
  <c r="K62" i="8"/>
  <c r="M62" i="8"/>
  <c r="J93" i="8"/>
  <c r="L93" i="8"/>
  <c r="J130" i="8"/>
  <c r="L130" i="8"/>
  <c r="I154" i="8"/>
  <c r="K154" i="8"/>
  <c r="M154" i="8"/>
  <c r="I202" i="8"/>
  <c r="K202" i="8"/>
  <c r="M202" i="8"/>
  <c r="H38" i="13"/>
  <c r="H62" i="13"/>
  <c r="H93" i="13"/>
  <c r="H130" i="13"/>
  <c r="G154" i="13"/>
  <c r="G177" i="13"/>
  <c r="H202" i="13"/>
  <c r="H233" i="13"/>
  <c r="G38" i="13"/>
  <c r="G62" i="13"/>
  <c r="G93" i="13"/>
  <c r="G130" i="13"/>
  <c r="H154" i="13"/>
  <c r="G202" i="13"/>
  <c r="F23" i="8" l="1"/>
  <c r="F27" i="8" s="1"/>
  <c r="M44" i="8" s="1"/>
  <c r="F54" i="8" s="1"/>
  <c r="M68" i="8" s="1"/>
  <c r="F85" i="8" s="1"/>
  <c r="M100" i="8" s="1"/>
  <c r="F122" i="8" s="1"/>
  <c r="M137" i="8" s="1"/>
  <c r="F144" i="8" s="1"/>
  <c r="M184" i="8" s="1"/>
  <c r="H19" i="15"/>
  <c r="H19" i="13"/>
  <c r="D163" i="13"/>
  <c r="D165" i="13" s="1"/>
  <c r="D187" i="13" s="1"/>
  <c r="D186" i="13" s="1"/>
  <c r="C23" i="13"/>
  <c r="C27" i="13" s="1"/>
  <c r="H44" i="13" s="1"/>
  <c r="C54" i="13" s="1"/>
  <c r="H68" i="13" s="1"/>
  <c r="C85" i="13" s="1"/>
  <c r="H100" i="13" s="1"/>
  <c r="C122" i="13" s="1"/>
  <c r="M19" i="9"/>
  <c r="C23" i="15"/>
  <c r="C27" i="15" s="1"/>
  <c r="H44" i="15" s="1"/>
  <c r="C54" i="15" s="1"/>
  <c r="H68" i="15" s="1"/>
  <c r="C85" i="15" s="1"/>
  <c r="H100" i="15" s="1"/>
  <c r="C122" i="15" s="1"/>
  <c r="D163" i="15"/>
  <c r="D165" i="15" s="1"/>
  <c r="D187" i="15" s="1"/>
  <c r="D186" i="15" s="1"/>
  <c r="I19" i="15"/>
  <c r="F163" i="9"/>
  <c r="F165" i="9" s="1"/>
  <c r="F187" i="9" s="1"/>
  <c r="F186" i="9" s="1"/>
  <c r="E163" i="9"/>
  <c r="E165" i="9" s="1"/>
  <c r="E187" i="9" s="1"/>
  <c r="E186" i="9" s="1"/>
  <c r="C165" i="13"/>
  <c r="C187" i="13" s="1"/>
  <c r="C186" i="13" s="1"/>
  <c r="D85" i="15"/>
  <c r="I100" i="15" s="1"/>
  <c r="D122" i="15" s="1"/>
  <c r="I137" i="15" s="1"/>
  <c r="D144" i="15" s="1"/>
  <c r="I184" i="15" s="1"/>
  <c r="D23" i="8"/>
  <c r="D27" i="8" s="1"/>
  <c r="K44" i="8" s="1"/>
  <c r="D54" i="8" s="1"/>
  <c r="K68" i="8" s="1"/>
  <c r="D85" i="8" s="1"/>
  <c r="K100" i="8" s="1"/>
  <c r="D122" i="8" s="1"/>
  <c r="K161" i="8" s="1"/>
  <c r="D169" i="8" s="1"/>
  <c r="C165" i="15"/>
  <c r="C187" i="15" s="1"/>
  <c r="C186" i="15" s="1"/>
  <c r="D163" i="9"/>
  <c r="D165" i="9" s="1"/>
  <c r="D187" i="9" s="1"/>
  <c r="D186" i="9" s="1"/>
  <c r="D23" i="9"/>
  <c r="D27" i="9" s="1"/>
  <c r="K44" i="9" s="1"/>
  <c r="D54" i="9" s="1"/>
  <c r="K68" i="9" s="1"/>
  <c r="D85" i="9" s="1"/>
  <c r="K100" i="9" s="1"/>
  <c r="D122" i="9" s="1"/>
  <c r="K19" i="8"/>
  <c r="F163" i="8"/>
  <c r="F165" i="8" s="1"/>
  <c r="F187" i="8" s="1"/>
  <c r="F186" i="8" s="1"/>
  <c r="I19" i="13"/>
  <c r="D165" i="8"/>
  <c r="D187" i="8" s="1"/>
  <c r="D186" i="8" s="1"/>
  <c r="E23" i="9"/>
  <c r="E27" i="9" s="1"/>
  <c r="L44" i="9" s="1"/>
  <c r="E54" i="9" s="1"/>
  <c r="L68" i="9" s="1"/>
  <c r="E85" i="9" s="1"/>
  <c r="L100" i="9" s="1"/>
  <c r="E122" i="9" s="1"/>
  <c r="L137" i="9" s="1"/>
  <c r="E144" i="9" s="1"/>
  <c r="L184" i="9" s="1"/>
  <c r="F85" i="9"/>
  <c r="M100" i="9" s="1"/>
  <c r="F122" i="9" s="1"/>
  <c r="M161" i="9" s="1"/>
  <c r="E163" i="8"/>
  <c r="E165" i="8" s="1"/>
  <c r="E187" i="8" s="1"/>
  <c r="E186" i="8" s="1"/>
  <c r="E23" i="8"/>
  <c r="E27" i="8" s="1"/>
  <c r="L44" i="8" s="1"/>
  <c r="E54" i="8" s="1"/>
  <c r="L68" i="8" s="1"/>
  <c r="E85" i="8" s="1"/>
  <c r="L100" i="8" s="1"/>
  <c r="E122" i="8" s="1"/>
  <c r="L161" i="8" s="1"/>
  <c r="D85" i="13"/>
  <c r="I100" i="13" s="1"/>
  <c r="D122" i="13" s="1"/>
  <c r="F191" i="8" l="1"/>
  <c r="M209" i="8" s="1"/>
  <c r="F225" i="8" s="1"/>
  <c r="M240" i="8" s="1"/>
  <c r="F169" i="9"/>
  <c r="G68" i="13"/>
  <c r="G68" i="15"/>
  <c r="K137" i="8"/>
  <c r="D144" i="8" s="1"/>
  <c r="K184" i="8" s="1"/>
  <c r="D191" i="8" s="1"/>
  <c r="K209" i="8" s="1"/>
  <c r="D225" i="8" s="1"/>
  <c r="K240" i="8" s="1"/>
  <c r="K137" i="9"/>
  <c r="D144" i="9" s="1"/>
  <c r="K184" i="9" s="1"/>
  <c r="D191" i="9" s="1"/>
  <c r="K209" i="9" s="1"/>
  <c r="D225" i="9" s="1"/>
  <c r="K240" i="9" s="1"/>
  <c r="K161" i="9"/>
  <c r="D169" i="9" s="1"/>
  <c r="M161" i="8"/>
  <c r="F169" i="8" s="1"/>
  <c r="E169" i="8"/>
  <c r="D191" i="15"/>
  <c r="I209" i="15" s="1"/>
  <c r="D225" i="15" s="1"/>
  <c r="I240" i="15" s="1"/>
  <c r="M137" i="9"/>
  <c r="F144" i="9" s="1"/>
  <c r="M184" i="9" s="1"/>
  <c r="F191" i="9" s="1"/>
  <c r="M209" i="9" s="1"/>
  <c r="F225" i="9" s="1"/>
  <c r="M240" i="9" s="1"/>
  <c r="L161" i="9"/>
  <c r="E169" i="9" s="1"/>
  <c r="L137" i="8"/>
  <c r="E144" i="8" s="1"/>
  <c r="L184" i="8" s="1"/>
  <c r="E191" i="8" s="1"/>
  <c r="L209" i="8" s="1"/>
  <c r="E225" i="8" s="1"/>
  <c r="L240" i="8" s="1"/>
  <c r="I161" i="15"/>
  <c r="D169" i="15" s="1"/>
  <c r="E191" i="9"/>
  <c r="L209" i="9" s="1"/>
  <c r="E225" i="9" s="1"/>
  <c r="L240" i="9" s="1"/>
  <c r="I137" i="13"/>
  <c r="D144" i="13" s="1"/>
  <c r="I184" i="13" s="1"/>
  <c r="D191" i="13" s="1"/>
  <c r="I209" i="13" s="1"/>
  <c r="D225" i="13" s="1"/>
  <c r="I240" i="13" s="1"/>
  <c r="I161" i="13"/>
  <c r="D169" i="13" s="1"/>
  <c r="H137" i="15"/>
  <c r="C144" i="15" s="1"/>
  <c r="H184" i="15" s="1"/>
  <c r="C191" i="15" s="1"/>
  <c r="H209" i="15" s="1"/>
  <c r="C225" i="15" s="1"/>
  <c r="H240" i="15" s="1"/>
  <c r="H161" i="15"/>
  <c r="C169" i="15" s="1"/>
  <c r="H137" i="13"/>
  <c r="C144" i="13" s="1"/>
  <c r="H184" i="13" s="1"/>
  <c r="C191" i="13" s="1"/>
  <c r="H209" i="13" s="1"/>
  <c r="C225" i="13" s="1"/>
  <c r="H240" i="13" s="1"/>
  <c r="H161" i="13"/>
  <c r="C169" i="13" s="1"/>
  <c r="D249" i="13" l="1"/>
  <c r="C249" i="13"/>
  <c r="E249" i="9"/>
  <c r="F249" i="9"/>
  <c r="D249" i="15"/>
  <c r="D249" i="9"/>
  <c r="C249" i="15"/>
  <c r="E249" i="8"/>
  <c r="D249" i="8"/>
  <c r="F249" i="8"/>
  <c r="B110" i="31"/>
  <c r="B110" i="33"/>
  <c r="B112" i="33"/>
  <c r="B112" i="31" l="1"/>
  <c r="B110" i="32"/>
  <c r="B112" i="32"/>
  <c r="B111" i="33"/>
  <c r="B111" i="31" l="1"/>
  <c r="B111" i="32"/>
  <c r="B112" i="30" l="1"/>
  <c r="B110" i="30"/>
  <c r="B111" i="30"/>
  <c r="B110" i="29" l="1"/>
  <c r="B112" i="29"/>
  <c r="B111" i="29" l="1"/>
  <c r="B111" i="27"/>
  <c r="B110" i="28"/>
  <c r="B112" i="28"/>
  <c r="B112" i="27"/>
  <c r="B110" i="27" l="1"/>
  <c r="B111" i="28"/>
  <c r="B102" i="56" l="1"/>
  <c r="C102" i="32"/>
  <c r="B141" i="24"/>
  <c r="B102" i="55"/>
  <c r="C102" i="31"/>
  <c r="B141" i="23"/>
  <c r="B102" i="54"/>
  <c r="C102" i="30"/>
  <c r="B141" i="22"/>
  <c r="B102" i="53"/>
  <c r="C102" i="29"/>
  <c r="B141" i="21"/>
  <c r="C102" i="28"/>
  <c r="B102" i="50"/>
  <c r="B141" i="20"/>
  <c r="C102" i="27"/>
  <c r="B102" i="49"/>
  <c r="B141" i="19"/>
  <c r="B102" i="48"/>
  <c r="C102" i="26"/>
  <c r="B141" i="16"/>
  <c r="B102" i="22"/>
  <c r="B102" i="47"/>
  <c r="C102" i="25"/>
  <c r="J71" i="28"/>
  <c r="B102" i="46"/>
  <c r="C102" i="24"/>
  <c r="B102" i="45"/>
  <c r="C102" i="23"/>
  <c r="B139" i="45"/>
  <c r="B164" i="45" s="1"/>
  <c r="B102" i="35"/>
  <c r="B102" i="44"/>
  <c r="C102" i="22"/>
  <c r="B141" i="34"/>
  <c r="B102" i="43"/>
  <c r="C102" i="21"/>
  <c r="B141" i="58"/>
  <c r="B102" i="42"/>
  <c r="C102" i="20"/>
  <c r="B141" i="60"/>
  <c r="C102" i="68"/>
  <c r="B102" i="69"/>
  <c r="B102" i="39"/>
  <c r="C102" i="19"/>
  <c r="B139" i="39"/>
  <c r="B164" i="39" s="1"/>
  <c r="B102" i="38"/>
  <c r="C102" i="16"/>
  <c r="B141" i="62"/>
  <c r="B141" i="68"/>
  <c r="B102" i="13"/>
  <c r="C102" i="9"/>
  <c r="B102" i="20"/>
  <c r="B102" i="15"/>
  <c r="C102" i="8"/>
  <c r="B102" i="51"/>
  <c r="C102" i="35"/>
  <c r="B141" i="64"/>
  <c r="B102" i="16"/>
  <c r="B102" i="52"/>
  <c r="C102" i="34"/>
  <c r="B139" i="52"/>
  <c r="B164" i="52" s="1"/>
  <c r="B102" i="59"/>
  <c r="C102" i="58"/>
  <c r="B102" i="61"/>
  <c r="C102" i="60"/>
  <c r="C102" i="62"/>
  <c r="B102" i="63"/>
  <c r="B141" i="33"/>
  <c r="B141" i="32"/>
  <c r="C102" i="64"/>
  <c r="B102" i="65"/>
  <c r="B141" i="31"/>
  <c r="B141" i="30"/>
  <c r="B102" i="24"/>
  <c r="B141" i="29"/>
  <c r="B102" i="21"/>
  <c r="B102" i="8"/>
  <c r="B141" i="28"/>
  <c r="B139" i="69"/>
  <c r="B164" i="69" s="1"/>
  <c r="B102" i="23"/>
  <c r="B141" i="27"/>
  <c r="C102" i="66"/>
  <c r="B102" i="67"/>
  <c r="B102" i="9"/>
  <c r="B141" i="26"/>
  <c r="B102" i="57"/>
  <c r="C102" i="33"/>
  <c r="B141" i="25"/>
  <c r="B141" i="66"/>
  <c r="B102" i="64"/>
  <c r="B102" i="68"/>
  <c r="B102" i="66"/>
  <c r="I102" i="64" l="1"/>
  <c r="J16" i="28"/>
  <c r="C163" i="28" s="1"/>
  <c r="J102" i="62"/>
  <c r="B139" i="59"/>
  <c r="B164" i="59" s="1"/>
  <c r="B139" i="46"/>
  <c r="B164" i="46" s="1"/>
  <c r="C139" i="8"/>
  <c r="C164" i="8" s="1"/>
  <c r="G102" i="57"/>
  <c r="G102" i="56"/>
  <c r="B139" i="15"/>
  <c r="B164" i="15" s="1"/>
  <c r="C139" i="35"/>
  <c r="C164" i="35" s="1"/>
  <c r="C139" i="9"/>
  <c r="C164" i="9" s="1"/>
  <c r="J76" i="20"/>
  <c r="J102" i="33"/>
  <c r="B139" i="51"/>
  <c r="B164" i="51" s="1"/>
  <c r="G16" i="49"/>
  <c r="B163" i="49" s="1"/>
  <c r="B139" i="13"/>
  <c r="B164" i="13" s="1"/>
  <c r="B139" i="38"/>
  <c r="B164" i="38" s="1"/>
  <c r="B139" i="63"/>
  <c r="B164" i="63" s="1"/>
  <c r="G16" i="50"/>
  <c r="B163" i="50" s="1"/>
  <c r="J76" i="29"/>
  <c r="J102" i="34"/>
  <c r="J105" i="33"/>
  <c r="J76" i="21"/>
  <c r="G76" i="53"/>
  <c r="G102" i="50"/>
  <c r="J102" i="28"/>
  <c r="J71" i="8"/>
  <c r="J70" i="8" s="1"/>
  <c r="J105" i="21"/>
  <c r="G105" i="43"/>
  <c r="J105" i="22"/>
  <c r="G102" i="52"/>
  <c r="G105" i="44"/>
  <c r="J76" i="35"/>
  <c r="J105" i="64"/>
  <c r="G105" i="65"/>
  <c r="J76" i="8"/>
  <c r="J102" i="23"/>
  <c r="G76" i="54"/>
  <c r="J105" i="8"/>
  <c r="J102" i="29"/>
  <c r="G76" i="47"/>
  <c r="J102" i="24"/>
  <c r="J76" i="31"/>
  <c r="G102" i="53"/>
  <c r="G76" i="55"/>
  <c r="J102" i="30"/>
  <c r="J105" i="23"/>
  <c r="J16" i="31"/>
  <c r="C23" i="31" s="1"/>
  <c r="C27" i="31" s="1"/>
  <c r="J44" i="31" s="1"/>
  <c r="C54" i="31" s="1"/>
  <c r="J68" i="31" s="1"/>
  <c r="I71" i="35"/>
  <c r="G102" i="54"/>
  <c r="J102" i="16"/>
  <c r="G102" i="38"/>
  <c r="J102" i="19"/>
  <c r="J76" i="26"/>
  <c r="G16" i="56"/>
  <c r="B163" i="56" s="1"/>
  <c r="G71" i="59"/>
  <c r="G70" i="59" s="1"/>
  <c r="J102" i="32"/>
  <c r="G76" i="38"/>
  <c r="J102" i="20"/>
  <c r="J71" i="35"/>
  <c r="J70" i="35" s="1"/>
  <c r="J105" i="9"/>
  <c r="G76" i="46"/>
  <c r="J105" i="24"/>
  <c r="I76" i="58"/>
  <c r="J16" i="32"/>
  <c r="C163" i="32" s="1"/>
  <c r="J105" i="20"/>
  <c r="G102" i="61"/>
  <c r="G105" i="51"/>
  <c r="J76" i="22"/>
  <c r="G76" i="49"/>
  <c r="J76" i="23"/>
  <c r="G102" i="44"/>
  <c r="I76" i="66"/>
  <c r="J71" i="34"/>
  <c r="J70" i="34" s="1"/>
  <c r="J16" i="29"/>
  <c r="C163" i="29" s="1"/>
  <c r="J76" i="16"/>
  <c r="G102" i="42"/>
  <c r="G16" i="54"/>
  <c r="B163" i="54" s="1"/>
  <c r="G71" i="15"/>
  <c r="G70" i="15" s="1"/>
  <c r="G71" i="13"/>
  <c r="G70" i="13" s="1"/>
  <c r="J71" i="58"/>
  <c r="J70" i="58" s="1"/>
  <c r="J76" i="25"/>
  <c r="G76" i="43"/>
  <c r="G102" i="39"/>
  <c r="G71" i="38"/>
  <c r="G70" i="38" s="1"/>
  <c r="G105" i="15"/>
  <c r="G71" i="45"/>
  <c r="G70" i="45" s="1"/>
  <c r="G105" i="57"/>
  <c r="I102" i="26"/>
  <c r="J16" i="30"/>
  <c r="J19" i="30" s="1"/>
  <c r="G76" i="39"/>
  <c r="J71" i="60"/>
  <c r="J70" i="60" s="1"/>
  <c r="J76" i="24"/>
  <c r="G102" i="43"/>
  <c r="J105" i="34"/>
  <c r="G76" i="50"/>
  <c r="J102" i="58"/>
  <c r="J102" i="9"/>
  <c r="G71" i="65"/>
  <c r="G70" i="65" s="1"/>
  <c r="G102" i="59"/>
  <c r="G76" i="51"/>
  <c r="G16" i="55"/>
  <c r="B163" i="55" s="1"/>
  <c r="G105" i="63"/>
  <c r="G105" i="59"/>
  <c r="J71" i="20"/>
  <c r="J70" i="20" s="1"/>
  <c r="G76" i="42"/>
  <c r="J16" i="33"/>
  <c r="J19" i="33" s="1"/>
  <c r="G76" i="44"/>
  <c r="G76" i="45"/>
  <c r="J16" i="64"/>
  <c r="C23" i="64" s="1"/>
  <c r="C27" i="64" s="1"/>
  <c r="J44" i="64" s="1"/>
  <c r="C54" i="64" s="1"/>
  <c r="J68" i="64" s="1"/>
  <c r="G71" i="61"/>
  <c r="G70" i="61" s="1"/>
  <c r="G105" i="46"/>
  <c r="J105" i="62"/>
  <c r="I76" i="64"/>
  <c r="J71" i="64"/>
  <c r="J70" i="64" s="1"/>
  <c r="J102" i="22"/>
  <c r="B139" i="65"/>
  <c r="B164" i="65" s="1"/>
  <c r="J16" i="26"/>
  <c r="C163" i="26" s="1"/>
  <c r="G16" i="65"/>
  <c r="G19" i="65" s="1"/>
  <c r="J102" i="26"/>
  <c r="J102" i="60"/>
  <c r="J76" i="19"/>
  <c r="J102" i="21"/>
  <c r="J76" i="28"/>
  <c r="B139" i="42"/>
  <c r="B164" i="42" s="1"/>
  <c r="G105" i="39"/>
  <c r="G76" i="52"/>
  <c r="G71" i="43"/>
  <c r="G70" i="43" s="1"/>
  <c r="J102" i="27"/>
  <c r="J71" i="22"/>
  <c r="J70" i="22" s="1"/>
  <c r="B139" i="61"/>
  <c r="B164" i="61" s="1"/>
  <c r="G71" i="44"/>
  <c r="G70" i="44" s="1"/>
  <c r="B139" i="43"/>
  <c r="B164" i="43" s="1"/>
  <c r="G16" i="48"/>
  <c r="B23" i="48" s="1"/>
  <c r="B27" i="48" s="1"/>
  <c r="G44" i="48" s="1"/>
  <c r="B54" i="48" s="1"/>
  <c r="B139" i="44"/>
  <c r="B164" i="44" s="1"/>
  <c r="G71" i="42"/>
  <c r="G70" i="42" s="1"/>
  <c r="J71" i="25"/>
  <c r="J70" i="25" s="1"/>
  <c r="G102" i="48"/>
  <c r="J76" i="9"/>
  <c r="J105" i="60"/>
  <c r="G105" i="61"/>
  <c r="J102" i="35"/>
  <c r="G71" i="52"/>
  <c r="G70" i="52" s="1"/>
  <c r="G102" i="46"/>
  <c r="G102" i="69"/>
  <c r="J71" i="62"/>
  <c r="J70" i="62" s="1"/>
  <c r="J102" i="68"/>
  <c r="J71" i="19"/>
  <c r="J70" i="19" s="1"/>
  <c r="G16" i="53"/>
  <c r="B163" i="53" s="1"/>
  <c r="G71" i="51"/>
  <c r="G70" i="51" s="1"/>
  <c r="G71" i="39"/>
  <c r="G70" i="39" s="1"/>
  <c r="J71" i="24"/>
  <c r="J70" i="24" s="1"/>
  <c r="G71" i="46"/>
  <c r="G70" i="46" s="1"/>
  <c r="J102" i="8"/>
  <c r="J76" i="27"/>
  <c r="G105" i="67"/>
  <c r="G102" i="15"/>
  <c r="J102" i="25"/>
  <c r="G105" i="45"/>
  <c r="G102" i="47"/>
  <c r="J105" i="16"/>
  <c r="J76" i="32"/>
  <c r="G105" i="38"/>
  <c r="G76" i="56"/>
  <c r="J102" i="31"/>
  <c r="G76" i="67"/>
  <c r="G71" i="47"/>
  <c r="G70" i="47" s="1"/>
  <c r="J71" i="26"/>
  <c r="J70" i="26" s="1"/>
  <c r="J76" i="58"/>
  <c r="G76" i="59"/>
  <c r="J105" i="19"/>
  <c r="G71" i="69"/>
  <c r="G70" i="69" s="1"/>
  <c r="J71" i="68"/>
  <c r="J70" i="68" s="1"/>
  <c r="J16" i="25"/>
  <c r="C163" i="25" s="1"/>
  <c r="G71" i="49"/>
  <c r="G70" i="49" s="1"/>
  <c r="I102" i="68"/>
  <c r="J71" i="27"/>
  <c r="J70" i="27" s="1"/>
  <c r="I102" i="66"/>
  <c r="I76" i="22"/>
  <c r="I76" i="9"/>
  <c r="I71" i="31"/>
  <c r="I70" i="31" s="1"/>
  <c r="C139" i="33"/>
  <c r="B140" i="33"/>
  <c r="B140" i="64"/>
  <c r="C139" i="64"/>
  <c r="G16" i="67"/>
  <c r="G16" i="52"/>
  <c r="B102" i="60"/>
  <c r="B139" i="57"/>
  <c r="B164" i="57" s="1"/>
  <c r="J16" i="66"/>
  <c r="B140" i="22"/>
  <c r="C139" i="22"/>
  <c r="G16" i="69"/>
  <c r="J71" i="30"/>
  <c r="J70" i="30" s="1"/>
  <c r="B140" i="29"/>
  <c r="C139" i="29"/>
  <c r="J16" i="22"/>
  <c r="B102" i="62"/>
  <c r="I76" i="21"/>
  <c r="J16" i="68"/>
  <c r="G71" i="54"/>
  <c r="G70" i="54" s="1"/>
  <c r="B139" i="53"/>
  <c r="B164" i="53" s="1"/>
  <c r="G16" i="44"/>
  <c r="I76" i="19"/>
  <c r="C139" i="60"/>
  <c r="B140" i="60"/>
  <c r="B139" i="67"/>
  <c r="B164" i="67" s="1"/>
  <c r="B102" i="33"/>
  <c r="B140" i="66"/>
  <c r="C139" i="66"/>
  <c r="J16" i="9"/>
  <c r="B140" i="30"/>
  <c r="C139" i="30"/>
  <c r="I76" i="25"/>
  <c r="I76" i="16"/>
  <c r="G16" i="13"/>
  <c r="B139" i="54"/>
  <c r="B164" i="54" s="1"/>
  <c r="J105" i="32"/>
  <c r="I71" i="64"/>
  <c r="I70" i="64" s="1"/>
  <c r="I102" i="28"/>
  <c r="B25" i="58"/>
  <c r="B244" i="58" s="1"/>
  <c r="C244" i="58"/>
  <c r="J105" i="66"/>
  <c r="B140" i="25"/>
  <c r="C139" i="25"/>
  <c r="J105" i="29"/>
  <c r="G105" i="56"/>
  <c r="B102" i="28"/>
  <c r="C244" i="62"/>
  <c r="B25" i="62"/>
  <c r="B244" i="62" s="1"/>
  <c r="G71" i="63"/>
  <c r="G70" i="63" s="1"/>
  <c r="J71" i="21"/>
  <c r="J70" i="21" s="1"/>
  <c r="C139" i="19"/>
  <c r="B140" i="19"/>
  <c r="B139" i="47"/>
  <c r="B164" i="47" s="1"/>
  <c r="G105" i="53"/>
  <c r="I105" i="68"/>
  <c r="B102" i="30"/>
  <c r="J16" i="16"/>
  <c r="J71" i="31"/>
  <c r="J70" i="31" s="1"/>
  <c r="J71" i="32"/>
  <c r="J70" i="32" s="1"/>
  <c r="I16" i="24"/>
  <c r="I16" i="21"/>
  <c r="B139" i="9"/>
  <c r="B164" i="9" s="1"/>
  <c r="B140" i="34"/>
  <c r="C139" i="34"/>
  <c r="G16" i="38"/>
  <c r="G71" i="55"/>
  <c r="G70" i="55" s="1"/>
  <c r="G71" i="56"/>
  <c r="G70" i="56" s="1"/>
  <c r="J16" i="23"/>
  <c r="I105" i="24"/>
  <c r="B102" i="29"/>
  <c r="B140" i="58"/>
  <c r="C139" i="58"/>
  <c r="J16" i="35"/>
  <c r="C139" i="31"/>
  <c r="B140" i="31"/>
  <c r="G16" i="45"/>
  <c r="B102" i="26"/>
  <c r="G76" i="48"/>
  <c r="G16" i="51"/>
  <c r="B139" i="55"/>
  <c r="B164" i="55" s="1"/>
  <c r="I76" i="29"/>
  <c r="B102" i="19"/>
  <c r="I102" i="33"/>
  <c r="J76" i="64"/>
  <c r="J105" i="30"/>
  <c r="I105" i="23"/>
  <c r="G76" i="65"/>
  <c r="G105" i="54"/>
  <c r="C244" i="68"/>
  <c r="B25" i="68"/>
  <c r="B244" i="68" s="1"/>
  <c r="G102" i="51"/>
  <c r="G102" i="13"/>
  <c r="J71" i="9"/>
  <c r="J70" i="9" s="1"/>
  <c r="C139" i="23"/>
  <c r="B140" i="23"/>
  <c r="B140" i="26"/>
  <c r="C139" i="26"/>
  <c r="B25" i="64"/>
  <c r="B244" i="64" s="1"/>
  <c r="C244" i="64"/>
  <c r="I102" i="32"/>
  <c r="B102" i="58"/>
  <c r="B102" i="31"/>
  <c r="J16" i="27"/>
  <c r="J71" i="16"/>
  <c r="J70" i="16" s="1"/>
  <c r="J16" i="60"/>
  <c r="B139" i="48"/>
  <c r="B164" i="48" s="1"/>
  <c r="I105" i="64"/>
  <c r="C139" i="62"/>
  <c r="B140" i="62"/>
  <c r="G16" i="61"/>
  <c r="J105" i="25"/>
  <c r="J16" i="19"/>
  <c r="J16" i="20"/>
  <c r="I16" i="20"/>
  <c r="I102" i="24"/>
  <c r="G105" i="47"/>
  <c r="G16" i="39"/>
  <c r="G16" i="42"/>
  <c r="G105" i="69"/>
  <c r="J70" i="28"/>
  <c r="J71" i="33"/>
  <c r="J70" i="33" s="1"/>
  <c r="I102" i="34"/>
  <c r="G102" i="63"/>
  <c r="J105" i="68"/>
  <c r="J76" i="66"/>
  <c r="J76" i="30"/>
  <c r="G102" i="49"/>
  <c r="B140" i="20"/>
  <c r="C139" i="20"/>
  <c r="G71" i="50"/>
  <c r="G70" i="50" s="1"/>
  <c r="G71" i="57"/>
  <c r="G70" i="57" s="1"/>
  <c r="J76" i="60"/>
  <c r="I105" i="16"/>
  <c r="B102" i="25"/>
  <c r="C244" i="34"/>
  <c r="B25" i="34"/>
  <c r="J105" i="26"/>
  <c r="G71" i="67"/>
  <c r="G70" i="67" s="1"/>
  <c r="G76" i="61"/>
  <c r="I76" i="35"/>
  <c r="I16" i="26"/>
  <c r="G76" i="15"/>
  <c r="G16" i="63"/>
  <c r="G105" i="48"/>
  <c r="J71" i="66"/>
  <c r="J70" i="66" s="1"/>
  <c r="J105" i="31"/>
  <c r="I71" i="68"/>
  <c r="I70" i="68" s="1"/>
  <c r="I102" i="22"/>
  <c r="J16" i="62"/>
  <c r="C139" i="27"/>
  <c r="B140" i="27"/>
  <c r="C139" i="28"/>
  <c r="B140" i="28"/>
  <c r="G105" i="55"/>
  <c r="I105" i="58"/>
  <c r="C139" i="68"/>
  <c r="B140" i="68"/>
  <c r="G71" i="48"/>
  <c r="G70" i="48" s="1"/>
  <c r="B139" i="49"/>
  <c r="B164" i="49" s="1"/>
  <c r="B139" i="50"/>
  <c r="B164" i="50" s="1"/>
  <c r="J102" i="64"/>
  <c r="I71" i="66"/>
  <c r="I70" i="66" s="1"/>
  <c r="J105" i="35"/>
  <c r="J76" i="33"/>
  <c r="G102" i="65"/>
  <c r="B102" i="34"/>
  <c r="B140" i="16"/>
  <c r="C139" i="16"/>
  <c r="G76" i="57"/>
  <c r="J16" i="24"/>
  <c r="I16" i="35"/>
  <c r="I105" i="29"/>
  <c r="G105" i="13"/>
  <c r="J16" i="58"/>
  <c r="J16" i="8"/>
  <c r="J16" i="21"/>
  <c r="J76" i="62"/>
  <c r="G16" i="46"/>
  <c r="I76" i="26"/>
  <c r="I76" i="34"/>
  <c r="I105" i="9"/>
  <c r="G19" i="50"/>
  <c r="B23" i="50"/>
  <c r="B27" i="50" s="1"/>
  <c r="G44" i="50" s="1"/>
  <c r="B54" i="50" s="1"/>
  <c r="J71" i="23"/>
  <c r="J70" i="23" s="1"/>
  <c r="C244" i="66"/>
  <c r="B25" i="66"/>
  <c r="B244" i="66" s="1"/>
  <c r="G16" i="59"/>
  <c r="G102" i="55"/>
  <c r="G16" i="15"/>
  <c r="G16" i="43"/>
  <c r="G76" i="63"/>
  <c r="I105" i="66"/>
  <c r="G16" i="47"/>
  <c r="G105" i="42"/>
  <c r="G102" i="67"/>
  <c r="B140" i="24"/>
  <c r="C139" i="24"/>
  <c r="J71" i="29"/>
  <c r="J70" i="29" s="1"/>
  <c r="J105" i="27"/>
  <c r="G105" i="50"/>
  <c r="I105" i="62"/>
  <c r="B25" i="60"/>
  <c r="B244" i="60" s="1"/>
  <c r="C244" i="60"/>
  <c r="J102" i="66"/>
  <c r="G71" i="53"/>
  <c r="G70" i="53" s="1"/>
  <c r="G105" i="49"/>
  <c r="J105" i="28"/>
  <c r="B140" i="32"/>
  <c r="C139" i="32"/>
  <c r="I76" i="60"/>
  <c r="B102" i="32"/>
  <c r="B102" i="27"/>
  <c r="J76" i="34"/>
  <c r="G76" i="13"/>
  <c r="G16" i="57"/>
  <c r="J105" i="58"/>
  <c r="G105" i="52"/>
  <c r="G102" i="45"/>
  <c r="C139" i="21"/>
  <c r="B140" i="21"/>
  <c r="J16" i="34"/>
  <c r="B139" i="56"/>
  <c r="B164" i="56" s="1"/>
  <c r="C23" i="28" l="1"/>
  <c r="C27" i="28" s="1"/>
  <c r="J44" i="28" s="1"/>
  <c r="C54" i="28" s="1"/>
  <c r="J68" i="28" s="1"/>
  <c r="I68" i="28" s="1"/>
  <c r="C23" i="33"/>
  <c r="C27" i="33" s="1"/>
  <c r="J44" i="33" s="1"/>
  <c r="C54" i="33" s="1"/>
  <c r="J68" i="33" s="1"/>
  <c r="C163" i="33"/>
  <c r="J19" i="28"/>
  <c r="C23" i="30"/>
  <c r="C27" i="30" s="1"/>
  <c r="J44" i="30" s="1"/>
  <c r="C54" i="30" s="1"/>
  <c r="J68" i="30" s="1"/>
  <c r="I68" i="30" s="1"/>
  <c r="G19" i="49"/>
  <c r="B23" i="49"/>
  <c r="B27" i="49" s="1"/>
  <c r="G44" i="49" s="1"/>
  <c r="B54" i="49" s="1"/>
  <c r="I70" i="35"/>
  <c r="G19" i="54"/>
  <c r="B23" i="54"/>
  <c r="B27" i="54" s="1"/>
  <c r="G44" i="54" s="1"/>
  <c r="B54" i="54" s="1"/>
  <c r="J19" i="32"/>
  <c r="C23" i="32"/>
  <c r="C27" i="32" s="1"/>
  <c r="J44" i="32" s="1"/>
  <c r="C54" i="32" s="1"/>
  <c r="J68" i="32" s="1"/>
  <c r="I68" i="32" s="1"/>
  <c r="I16" i="58"/>
  <c r="B23" i="58" s="1"/>
  <c r="B27" i="58" s="1"/>
  <c r="I44" i="58" s="1"/>
  <c r="B54" i="58" s="1"/>
  <c r="I105" i="33"/>
  <c r="B23" i="56"/>
  <c r="B27" i="56" s="1"/>
  <c r="G44" i="56" s="1"/>
  <c r="B54" i="56" s="1"/>
  <c r="G19" i="56"/>
  <c r="I76" i="31"/>
  <c r="C163" i="31"/>
  <c r="I71" i="30"/>
  <c r="I70" i="30" s="1"/>
  <c r="C163" i="30"/>
  <c r="I105" i="25"/>
  <c r="I76" i="30"/>
  <c r="I105" i="60"/>
  <c r="I16" i="32"/>
  <c r="B23" i="32" s="1"/>
  <c r="B27" i="32" s="1"/>
  <c r="I44" i="32" s="1"/>
  <c r="B54" i="32" s="1"/>
  <c r="I102" i="9"/>
  <c r="I76" i="28"/>
  <c r="I102" i="16"/>
  <c r="I102" i="21"/>
  <c r="J19" i="31"/>
  <c r="I71" i="62"/>
  <c r="I70" i="62" s="1"/>
  <c r="J19" i="29"/>
  <c r="C23" i="29"/>
  <c r="C27" i="29" s="1"/>
  <c r="J44" i="29" s="1"/>
  <c r="C54" i="29" s="1"/>
  <c r="J68" i="29" s="1"/>
  <c r="I68" i="29" s="1"/>
  <c r="I16" i="19"/>
  <c r="I19" i="19" s="1"/>
  <c r="C163" i="64"/>
  <c r="J19" i="64"/>
  <c r="J19" i="25"/>
  <c r="C23" i="25"/>
  <c r="C27" i="25" s="1"/>
  <c r="J44" i="25" s="1"/>
  <c r="C54" i="25" s="1"/>
  <c r="J68" i="25" s="1"/>
  <c r="I68" i="25" s="1"/>
  <c r="I16" i="27"/>
  <c r="B163" i="27" s="1"/>
  <c r="B23" i="65"/>
  <c r="B27" i="65" s="1"/>
  <c r="G44" i="65" s="1"/>
  <c r="B54" i="65" s="1"/>
  <c r="B163" i="65"/>
  <c r="B165" i="65" s="1"/>
  <c r="B187" i="65" s="1"/>
  <c r="B186" i="65" s="1"/>
  <c r="I16" i="29"/>
  <c r="B23" i="29" s="1"/>
  <c r="B27" i="29" s="1"/>
  <c r="I44" i="29" s="1"/>
  <c r="B54" i="29" s="1"/>
  <c r="I71" i="16"/>
  <c r="I70" i="16" s="1"/>
  <c r="I102" i="8"/>
  <c r="J19" i="26"/>
  <c r="C23" i="26"/>
  <c r="C27" i="26" s="1"/>
  <c r="J44" i="26" s="1"/>
  <c r="C54" i="26" s="1"/>
  <c r="J68" i="26" s="1"/>
  <c r="I68" i="26" s="1"/>
  <c r="B139" i="35"/>
  <c r="B164" i="35" s="1"/>
  <c r="B23" i="53"/>
  <c r="B27" i="53" s="1"/>
  <c r="G44" i="53" s="1"/>
  <c r="B54" i="53" s="1"/>
  <c r="G19" i="55"/>
  <c r="B23" i="55"/>
  <c r="B27" i="55" s="1"/>
  <c r="G44" i="55" s="1"/>
  <c r="B54" i="55" s="1"/>
  <c r="G19" i="53"/>
  <c r="B139" i="8"/>
  <c r="B164" i="8" s="1"/>
  <c r="I105" i="21"/>
  <c r="I105" i="35"/>
  <c r="I16" i="23"/>
  <c r="B163" i="23" s="1"/>
  <c r="I16" i="62"/>
  <c r="B23" i="62" s="1"/>
  <c r="B27" i="62" s="1"/>
  <c r="I44" i="62" s="1"/>
  <c r="B54" i="62" s="1"/>
  <c r="I16" i="31"/>
  <c r="I19" i="31" s="1"/>
  <c r="G19" i="48"/>
  <c r="B163" i="48"/>
  <c r="B165" i="48" s="1"/>
  <c r="B187" i="48" s="1"/>
  <c r="B186" i="48" s="1"/>
  <c r="I16" i="66"/>
  <c r="I19" i="66" s="1"/>
  <c r="I16" i="9"/>
  <c r="B23" i="9" s="1"/>
  <c r="B27" i="9" s="1"/>
  <c r="I44" i="9" s="1"/>
  <c r="B54" i="9" s="1"/>
  <c r="I71" i="28"/>
  <c r="I70" i="28" s="1"/>
  <c r="I71" i="21"/>
  <c r="I70" i="21" s="1"/>
  <c r="I102" i="58"/>
  <c r="B165" i="53"/>
  <c r="B187" i="53" s="1"/>
  <c r="B186" i="53" s="1"/>
  <c r="I102" i="25"/>
  <c r="I76" i="62"/>
  <c r="I105" i="32"/>
  <c r="B165" i="54"/>
  <c r="B187" i="54" s="1"/>
  <c r="B186" i="54" s="1"/>
  <c r="I16" i="25"/>
  <c r="B23" i="25" s="1"/>
  <c r="B27" i="25" s="1"/>
  <c r="I44" i="25" s="1"/>
  <c r="B54" i="25" s="1"/>
  <c r="I16" i="16"/>
  <c r="I19" i="16" s="1"/>
  <c r="I16" i="30"/>
  <c r="B163" i="30" s="1"/>
  <c r="I105" i="8"/>
  <c r="I105" i="26"/>
  <c r="I102" i="60"/>
  <c r="I16" i="28"/>
  <c r="B163" i="28" s="1"/>
  <c r="I16" i="22"/>
  <c r="B23" i="22" s="1"/>
  <c r="B27" i="22" s="1"/>
  <c r="I44" i="22" s="1"/>
  <c r="B54" i="22" s="1"/>
  <c r="I16" i="33"/>
  <c r="B163" i="33" s="1"/>
  <c r="I71" i="27"/>
  <c r="I70" i="27" s="1"/>
  <c r="I16" i="8"/>
  <c r="B163" i="8" s="1"/>
  <c r="I105" i="31"/>
  <c r="B165" i="50"/>
  <c r="B187" i="50" s="1"/>
  <c r="B186" i="50" s="1"/>
  <c r="I71" i="60"/>
  <c r="I70" i="60" s="1"/>
  <c r="I102" i="30"/>
  <c r="I76" i="23"/>
  <c r="B163" i="35"/>
  <c r="B23" i="35"/>
  <c r="B27" i="35" s="1"/>
  <c r="I44" i="35" s="1"/>
  <c r="B54" i="35" s="1"/>
  <c r="I19" i="35"/>
  <c r="B163" i="21"/>
  <c r="I19" i="21"/>
  <c r="B23" i="21"/>
  <c r="B27" i="21" s="1"/>
  <c r="I44" i="21" s="1"/>
  <c r="B54" i="21" s="1"/>
  <c r="I19" i="20"/>
  <c r="B23" i="20"/>
  <c r="B27" i="20" s="1"/>
  <c r="I44" i="20" s="1"/>
  <c r="B54" i="20" s="1"/>
  <c r="B163" i="20"/>
  <c r="B23" i="39"/>
  <c r="B27" i="39" s="1"/>
  <c r="G44" i="39" s="1"/>
  <c r="B54" i="39" s="1"/>
  <c r="G19" i="39"/>
  <c r="B163" i="39"/>
  <c r="B165" i="39" s="1"/>
  <c r="B187" i="39" s="1"/>
  <c r="B186" i="39" s="1"/>
  <c r="C23" i="60"/>
  <c r="C27" i="60" s="1"/>
  <c r="J44" i="60" s="1"/>
  <c r="C54" i="60" s="1"/>
  <c r="J68" i="60" s="1"/>
  <c r="C163" i="60"/>
  <c r="J19" i="60"/>
  <c r="G19" i="45"/>
  <c r="B163" i="45"/>
  <c r="B165" i="45" s="1"/>
  <c r="B187" i="45" s="1"/>
  <c r="B186" i="45" s="1"/>
  <c r="B23" i="45"/>
  <c r="B27" i="45" s="1"/>
  <c r="G44" i="45" s="1"/>
  <c r="B54" i="45" s="1"/>
  <c r="I102" i="62"/>
  <c r="I19" i="24"/>
  <c r="B23" i="24"/>
  <c r="B27" i="24" s="1"/>
  <c r="I44" i="24" s="1"/>
  <c r="B54" i="24" s="1"/>
  <c r="B163" i="24"/>
  <c r="C164" i="68"/>
  <c r="B139" i="68"/>
  <c r="B164" i="68" s="1"/>
  <c r="C164" i="34"/>
  <c r="B139" i="34"/>
  <c r="B164" i="34" s="1"/>
  <c r="C163" i="24"/>
  <c r="J19" i="24"/>
  <c r="C23" i="24"/>
  <c r="C27" i="24" s="1"/>
  <c r="J44" i="24" s="1"/>
  <c r="C54" i="24" s="1"/>
  <c r="J68" i="24" s="1"/>
  <c r="I68" i="24" s="1"/>
  <c r="C164" i="31"/>
  <c r="B139" i="31"/>
  <c r="B164" i="31" s="1"/>
  <c r="I102" i="29"/>
  <c r="C23" i="34"/>
  <c r="C27" i="34" s="1"/>
  <c r="J44" i="34" s="1"/>
  <c r="C54" i="34" s="1"/>
  <c r="J68" i="34" s="1"/>
  <c r="J19" i="34"/>
  <c r="C163" i="34"/>
  <c r="C164" i="28"/>
  <c r="C165" i="28" s="1"/>
  <c r="C187" i="28" s="1"/>
  <c r="C186" i="28" s="1"/>
  <c r="B139" i="28"/>
  <c r="B164" i="28" s="1"/>
  <c r="C163" i="35"/>
  <c r="C165" i="35" s="1"/>
  <c r="C187" i="35" s="1"/>
  <c r="C186" i="35" s="1"/>
  <c r="J19" i="35"/>
  <c r="C23" i="35"/>
  <c r="C27" i="35" s="1"/>
  <c r="J44" i="35" s="1"/>
  <c r="C54" i="35" s="1"/>
  <c r="J68" i="35" s="1"/>
  <c r="B139" i="25"/>
  <c r="B164" i="25" s="1"/>
  <c r="C164" i="25"/>
  <c r="C165" i="25" s="1"/>
  <c r="C187" i="25" s="1"/>
  <c r="C186" i="25" s="1"/>
  <c r="B23" i="44"/>
  <c r="B27" i="44" s="1"/>
  <c r="G44" i="44" s="1"/>
  <c r="B54" i="44" s="1"/>
  <c r="G19" i="44"/>
  <c r="B163" i="44"/>
  <c r="B165" i="44" s="1"/>
  <c r="B187" i="44" s="1"/>
  <c r="B186" i="44" s="1"/>
  <c r="J19" i="66"/>
  <c r="C23" i="66"/>
  <c r="C27" i="66" s="1"/>
  <c r="J44" i="66" s="1"/>
  <c r="C54" i="66" s="1"/>
  <c r="J68" i="66" s="1"/>
  <c r="C163" i="66"/>
  <c r="B139" i="27"/>
  <c r="B164" i="27" s="1"/>
  <c r="C164" i="27"/>
  <c r="B163" i="52"/>
  <c r="B165" i="52" s="1"/>
  <c r="B187" i="52" s="1"/>
  <c r="B186" i="52" s="1"/>
  <c r="B23" i="52"/>
  <c r="B27" i="52" s="1"/>
  <c r="G44" i="52" s="1"/>
  <c r="B54" i="52" s="1"/>
  <c r="G19" i="52"/>
  <c r="I102" i="19"/>
  <c r="C164" i="21"/>
  <c r="B139" i="21"/>
  <c r="B164" i="21" s="1"/>
  <c r="B163" i="47"/>
  <c r="B165" i="47" s="1"/>
  <c r="B187" i="47" s="1"/>
  <c r="B186" i="47" s="1"/>
  <c r="B23" i="47"/>
  <c r="B27" i="47" s="1"/>
  <c r="G44" i="47" s="1"/>
  <c r="B54" i="47" s="1"/>
  <c r="G19" i="47"/>
  <c r="C163" i="20"/>
  <c r="C23" i="20"/>
  <c r="C27" i="20" s="1"/>
  <c r="J44" i="20" s="1"/>
  <c r="C54" i="20" s="1"/>
  <c r="J68" i="20" s="1"/>
  <c r="J19" i="20"/>
  <c r="B139" i="58"/>
  <c r="B164" i="58" s="1"/>
  <c r="C164" i="58"/>
  <c r="I16" i="60"/>
  <c r="B139" i="16"/>
  <c r="B164" i="16" s="1"/>
  <c r="C164" i="16"/>
  <c r="J19" i="68"/>
  <c r="C23" i="68"/>
  <c r="C27" i="68" s="1"/>
  <c r="J44" i="68" s="1"/>
  <c r="C54" i="68" s="1"/>
  <c r="J68" i="68" s="1"/>
  <c r="C163" i="68"/>
  <c r="B165" i="55"/>
  <c r="B187" i="55" s="1"/>
  <c r="B186" i="55" s="1"/>
  <c r="J19" i="19"/>
  <c r="C23" i="19"/>
  <c r="C27" i="19" s="1"/>
  <c r="J44" i="19" s="1"/>
  <c r="C54" i="19" s="1"/>
  <c r="J68" i="19" s="1"/>
  <c r="C163" i="19"/>
  <c r="I68" i="33"/>
  <c r="I19" i="26"/>
  <c r="B163" i="26"/>
  <c r="B23" i="26"/>
  <c r="B27" i="26" s="1"/>
  <c r="I44" i="26" s="1"/>
  <c r="B54" i="26" s="1"/>
  <c r="C163" i="62"/>
  <c r="J19" i="62"/>
  <c r="C23" i="62"/>
  <c r="C27" i="62" s="1"/>
  <c r="J44" i="62" s="1"/>
  <c r="C54" i="62" s="1"/>
  <c r="J68" i="62" s="1"/>
  <c r="C163" i="27"/>
  <c r="J19" i="27"/>
  <c r="C23" i="27"/>
  <c r="C27" i="27" s="1"/>
  <c r="J44" i="27" s="1"/>
  <c r="C54" i="27" s="1"/>
  <c r="J68" i="27" s="1"/>
  <c r="G19" i="13"/>
  <c r="B163" i="13"/>
  <c r="B165" i="13" s="1"/>
  <c r="B187" i="13" s="1"/>
  <c r="B186" i="13" s="1"/>
  <c r="B23" i="13"/>
  <c r="B27" i="13" s="1"/>
  <c r="G44" i="13" s="1"/>
  <c r="B54" i="13" s="1"/>
  <c r="I105" i="34"/>
  <c r="I71" i="9"/>
  <c r="I70" i="9" s="1"/>
  <c r="B23" i="67"/>
  <c r="B27" i="67" s="1"/>
  <c r="G44" i="67" s="1"/>
  <c r="B54" i="67" s="1"/>
  <c r="G19" i="67"/>
  <c r="B163" i="67"/>
  <c r="B165" i="67" s="1"/>
  <c r="B187" i="67" s="1"/>
  <c r="B186" i="67" s="1"/>
  <c r="B139" i="26"/>
  <c r="B164" i="26" s="1"/>
  <c r="C164" i="26"/>
  <c r="C165" i="26" s="1"/>
  <c r="C187" i="26" s="1"/>
  <c r="C186" i="26" s="1"/>
  <c r="I71" i="8"/>
  <c r="I70" i="8" s="1"/>
  <c r="B165" i="56"/>
  <c r="B187" i="56" s="1"/>
  <c r="B186" i="56" s="1"/>
  <c r="I68" i="31"/>
  <c r="B163" i="43"/>
  <c r="B165" i="43" s="1"/>
  <c r="B187" i="43" s="1"/>
  <c r="B186" i="43" s="1"/>
  <c r="B23" i="43"/>
  <c r="B27" i="43" s="1"/>
  <c r="G44" i="43" s="1"/>
  <c r="B54" i="43" s="1"/>
  <c r="G19" i="43"/>
  <c r="B23" i="61"/>
  <c r="B27" i="61" s="1"/>
  <c r="G44" i="61" s="1"/>
  <c r="B54" i="61" s="1"/>
  <c r="B163" i="61"/>
  <c r="B165" i="61" s="1"/>
  <c r="B187" i="61" s="1"/>
  <c r="B186" i="61" s="1"/>
  <c r="G19" i="61"/>
  <c r="C164" i="32"/>
  <c r="C165" i="32" s="1"/>
  <c r="C187" i="32" s="1"/>
  <c r="C186" i="32" s="1"/>
  <c r="B139" i="32"/>
  <c r="B164" i="32" s="1"/>
  <c r="G19" i="57"/>
  <c r="B163" i="57"/>
  <c r="B165" i="57" s="1"/>
  <c r="B187" i="57" s="1"/>
  <c r="B186" i="57" s="1"/>
  <c r="B23" i="57"/>
  <c r="B27" i="57" s="1"/>
  <c r="G44" i="57" s="1"/>
  <c r="B54" i="57" s="1"/>
  <c r="I76" i="27"/>
  <c r="I105" i="30"/>
  <c r="I105" i="19"/>
  <c r="I76" i="33"/>
  <c r="C164" i="64"/>
  <c r="B139" i="64"/>
  <c r="B164" i="64" s="1"/>
  <c r="I71" i="19"/>
  <c r="I70" i="19" s="1"/>
  <c r="I102" i="31"/>
  <c r="C164" i="23"/>
  <c r="B139" i="23"/>
  <c r="B164" i="23" s="1"/>
  <c r="I71" i="26"/>
  <c r="I70" i="26" s="1"/>
  <c r="I105" i="28"/>
  <c r="I71" i="24"/>
  <c r="I70" i="24" s="1"/>
  <c r="B163" i="15"/>
  <c r="B165" i="15" s="1"/>
  <c r="B187" i="15" s="1"/>
  <c r="B186" i="15" s="1"/>
  <c r="G19" i="15"/>
  <c r="B23" i="15"/>
  <c r="B27" i="15" s="1"/>
  <c r="G44" i="15" s="1"/>
  <c r="B54" i="15" s="1"/>
  <c r="B163" i="46"/>
  <c r="B165" i="46" s="1"/>
  <c r="B187" i="46" s="1"/>
  <c r="B186" i="46" s="1"/>
  <c r="G19" i="46"/>
  <c r="B23" i="46"/>
  <c r="B27" i="46" s="1"/>
  <c r="G44" i="46" s="1"/>
  <c r="B54" i="46" s="1"/>
  <c r="I16" i="64"/>
  <c r="B139" i="33"/>
  <c r="B164" i="33" s="1"/>
  <c r="C164" i="33"/>
  <c r="C165" i="33" s="1"/>
  <c r="C187" i="33" s="1"/>
  <c r="C186" i="33" s="1"/>
  <c r="G19" i="59"/>
  <c r="B23" i="59"/>
  <c r="B27" i="59" s="1"/>
  <c r="G44" i="59" s="1"/>
  <c r="B54" i="59" s="1"/>
  <c r="B163" i="59"/>
  <c r="B165" i="59" s="1"/>
  <c r="B187" i="59" s="1"/>
  <c r="B186" i="59" s="1"/>
  <c r="G19" i="51"/>
  <c r="B163" i="51"/>
  <c r="B165" i="51" s="1"/>
  <c r="B187" i="51" s="1"/>
  <c r="B186" i="51" s="1"/>
  <c r="B23" i="51"/>
  <c r="B27" i="51" s="1"/>
  <c r="G44" i="51" s="1"/>
  <c r="B54" i="51" s="1"/>
  <c r="I71" i="29"/>
  <c r="I70" i="29" s="1"/>
  <c r="I71" i="22"/>
  <c r="I70" i="22" s="1"/>
  <c r="C163" i="21"/>
  <c r="J19" i="21"/>
  <c r="C23" i="21"/>
  <c r="C27" i="21" s="1"/>
  <c r="J44" i="21" s="1"/>
  <c r="C54" i="21" s="1"/>
  <c r="J68" i="21" s="1"/>
  <c r="I71" i="20"/>
  <c r="I70" i="20" s="1"/>
  <c r="B139" i="62"/>
  <c r="B164" i="62" s="1"/>
  <c r="C164" i="62"/>
  <c r="I102" i="27"/>
  <c r="B139" i="19"/>
  <c r="B164" i="19" s="1"/>
  <c r="C164" i="19"/>
  <c r="I16" i="68"/>
  <c r="I105" i="27"/>
  <c r="B139" i="20"/>
  <c r="B164" i="20" s="1"/>
  <c r="C164" i="20"/>
  <c r="C23" i="16"/>
  <c r="C27" i="16" s="1"/>
  <c r="J44" i="16" s="1"/>
  <c r="C54" i="16" s="1"/>
  <c r="J68" i="16" s="1"/>
  <c r="J19" i="16"/>
  <c r="C163" i="16"/>
  <c r="I71" i="34"/>
  <c r="I70" i="34" s="1"/>
  <c r="I102" i="20"/>
  <c r="C163" i="8"/>
  <c r="C165" i="8" s="1"/>
  <c r="C187" i="8" s="1"/>
  <c r="C186" i="8" s="1"/>
  <c r="J19" i="8"/>
  <c r="C23" i="8"/>
  <c r="C27" i="8" s="1"/>
  <c r="J44" i="8" s="1"/>
  <c r="C54" i="8" s="1"/>
  <c r="J68" i="8" s="1"/>
  <c r="B139" i="30"/>
  <c r="B164" i="30" s="1"/>
  <c r="C164" i="30"/>
  <c r="C163" i="23"/>
  <c r="C23" i="23"/>
  <c r="C27" i="23" s="1"/>
  <c r="J44" i="23" s="1"/>
  <c r="C54" i="23" s="1"/>
  <c r="J68" i="23" s="1"/>
  <c r="J19" i="23"/>
  <c r="I71" i="23"/>
  <c r="I70" i="23" s="1"/>
  <c r="B165" i="49"/>
  <c r="B187" i="49" s="1"/>
  <c r="B186" i="49" s="1"/>
  <c r="C164" i="60"/>
  <c r="B139" i="60"/>
  <c r="B164" i="60" s="1"/>
  <c r="I105" i="22"/>
  <c r="I102" i="23"/>
  <c r="I71" i="32"/>
  <c r="I70" i="32" s="1"/>
  <c r="I76" i="32"/>
  <c r="J19" i="9"/>
  <c r="C23" i="9"/>
  <c r="C27" i="9" s="1"/>
  <c r="J44" i="9" s="1"/>
  <c r="C54" i="9" s="1"/>
  <c r="J68" i="9" s="1"/>
  <c r="C163" i="9"/>
  <c r="C165" i="9" s="1"/>
  <c r="C187" i="9" s="1"/>
  <c r="C186" i="9" s="1"/>
  <c r="C23" i="22"/>
  <c r="C27" i="22" s="1"/>
  <c r="J44" i="22" s="1"/>
  <c r="C54" i="22" s="1"/>
  <c r="J68" i="22" s="1"/>
  <c r="J19" i="22"/>
  <c r="C163" i="22"/>
  <c r="I71" i="58"/>
  <c r="I70" i="58" s="1"/>
  <c r="I71" i="25"/>
  <c r="I70" i="25" s="1"/>
  <c r="J19" i="58"/>
  <c r="C163" i="58"/>
  <c r="C23" i="58"/>
  <c r="C27" i="58" s="1"/>
  <c r="J44" i="58" s="1"/>
  <c r="C54" i="58" s="1"/>
  <c r="J68" i="58" s="1"/>
  <c r="I68" i="58" s="1"/>
  <c r="I68" i="64"/>
  <c r="C164" i="29"/>
  <c r="C165" i="29" s="1"/>
  <c r="C187" i="29" s="1"/>
  <c r="C186" i="29" s="1"/>
  <c r="B139" i="29"/>
  <c r="B164" i="29" s="1"/>
  <c r="B244" i="34"/>
  <c r="I16" i="34"/>
  <c r="B163" i="38"/>
  <c r="B165" i="38" s="1"/>
  <c r="B187" i="38" s="1"/>
  <c r="B186" i="38" s="1"/>
  <c r="B23" i="38"/>
  <c r="B27" i="38" s="1"/>
  <c r="G44" i="38" s="1"/>
  <c r="B54" i="38" s="1"/>
  <c r="G19" i="38"/>
  <c r="I76" i="20"/>
  <c r="C164" i="66"/>
  <c r="B139" i="66"/>
  <c r="B164" i="66" s="1"/>
  <c r="B139" i="24"/>
  <c r="B164" i="24" s="1"/>
  <c r="C164" i="24"/>
  <c r="I71" i="33"/>
  <c r="I70" i="33" s="1"/>
  <c r="I105" i="20"/>
  <c r="G19" i="69"/>
  <c r="B163" i="69"/>
  <c r="B165" i="69" s="1"/>
  <c r="B187" i="69" s="1"/>
  <c r="B186" i="69" s="1"/>
  <c r="B23" i="69"/>
  <c r="B27" i="69" s="1"/>
  <c r="G44" i="69" s="1"/>
  <c r="B54" i="69" s="1"/>
  <c r="I76" i="8"/>
  <c r="G19" i="63"/>
  <c r="B23" i="63"/>
  <c r="B27" i="63" s="1"/>
  <c r="G44" i="63" s="1"/>
  <c r="B54" i="63" s="1"/>
  <c r="B163" i="63"/>
  <c r="B165" i="63" s="1"/>
  <c r="B187" i="63" s="1"/>
  <c r="B186" i="63" s="1"/>
  <c r="B163" i="42"/>
  <c r="B165" i="42" s="1"/>
  <c r="B187" i="42" s="1"/>
  <c r="B186" i="42" s="1"/>
  <c r="B23" i="42"/>
  <c r="B27" i="42" s="1"/>
  <c r="G44" i="42" s="1"/>
  <c r="B54" i="42" s="1"/>
  <c r="G19" i="42"/>
  <c r="I76" i="24"/>
  <c r="I102" i="35"/>
  <c r="C164" i="22"/>
  <c r="B139" i="22"/>
  <c r="B164" i="22" s="1"/>
  <c r="I19" i="58" l="1"/>
  <c r="B163" i="58"/>
  <c r="C165" i="30"/>
  <c r="C187" i="30" s="1"/>
  <c r="C186" i="30" s="1"/>
  <c r="B163" i="29"/>
  <c r="B165" i="29" s="1"/>
  <c r="B187" i="29" s="1"/>
  <c r="B186" i="29" s="1"/>
  <c r="I19" i="29"/>
  <c r="C165" i="31"/>
  <c r="C187" i="31" s="1"/>
  <c r="C186" i="31" s="1"/>
  <c r="I19" i="32"/>
  <c r="B163" i="32"/>
  <c r="B165" i="32" s="1"/>
  <c r="B187" i="32" s="1"/>
  <c r="B186" i="32" s="1"/>
  <c r="C165" i="64"/>
  <c r="C187" i="64" s="1"/>
  <c r="C186" i="64" s="1"/>
  <c r="B163" i="19"/>
  <c r="B165" i="19" s="1"/>
  <c r="B187" i="19" s="1"/>
  <c r="B186" i="19" s="1"/>
  <c r="B23" i="19"/>
  <c r="B27" i="19" s="1"/>
  <c r="I44" i="19" s="1"/>
  <c r="B54" i="19" s="1"/>
  <c r="B165" i="8"/>
  <c r="B187" i="8" s="1"/>
  <c r="B186" i="8" s="1"/>
  <c r="B165" i="35"/>
  <c r="B187" i="35" s="1"/>
  <c r="B186" i="35" s="1"/>
  <c r="C165" i="21"/>
  <c r="C187" i="21" s="1"/>
  <c r="C186" i="21" s="1"/>
  <c r="I19" i="27"/>
  <c r="B23" i="23"/>
  <c r="B27" i="23" s="1"/>
  <c r="I44" i="23" s="1"/>
  <c r="B54" i="23" s="1"/>
  <c r="B23" i="27"/>
  <c r="B27" i="27" s="1"/>
  <c r="I44" i="27" s="1"/>
  <c r="B54" i="27" s="1"/>
  <c r="I19" i="23"/>
  <c r="B23" i="66"/>
  <c r="B27" i="66" s="1"/>
  <c r="I44" i="66" s="1"/>
  <c r="B54" i="66" s="1"/>
  <c r="I19" i="62"/>
  <c r="B163" i="62"/>
  <c r="B165" i="62" s="1"/>
  <c r="B187" i="62" s="1"/>
  <c r="B186" i="62" s="1"/>
  <c r="B163" i="66"/>
  <c r="B165" i="66" s="1"/>
  <c r="B187" i="66" s="1"/>
  <c r="B186" i="66" s="1"/>
  <c r="B163" i="31"/>
  <c r="B165" i="31" s="1"/>
  <c r="B187" i="31" s="1"/>
  <c r="B186" i="31" s="1"/>
  <c r="B23" i="31"/>
  <c r="B27" i="31" s="1"/>
  <c r="I44" i="31" s="1"/>
  <c r="B54" i="31" s="1"/>
  <c r="B163" i="25"/>
  <c r="B165" i="25" s="1"/>
  <c r="B187" i="25" s="1"/>
  <c r="B186" i="25" s="1"/>
  <c r="I19" i="25"/>
  <c r="B163" i="9"/>
  <c r="B165" i="9" s="1"/>
  <c r="B187" i="9" s="1"/>
  <c r="B186" i="9" s="1"/>
  <c r="I19" i="9"/>
  <c r="C165" i="34"/>
  <c r="C187" i="34" s="1"/>
  <c r="C186" i="34" s="1"/>
  <c r="I19" i="30"/>
  <c r="B23" i="30"/>
  <c r="B27" i="30" s="1"/>
  <c r="I44" i="30" s="1"/>
  <c r="B54" i="30" s="1"/>
  <c r="B23" i="33"/>
  <c r="B27" i="33" s="1"/>
  <c r="I44" i="33" s="1"/>
  <c r="B54" i="33" s="1"/>
  <c r="I19" i="33"/>
  <c r="B23" i="16"/>
  <c r="B27" i="16" s="1"/>
  <c r="I44" i="16" s="1"/>
  <c r="B54" i="16" s="1"/>
  <c r="B163" i="16"/>
  <c r="B165" i="16" s="1"/>
  <c r="B187" i="16" s="1"/>
  <c r="B186" i="16" s="1"/>
  <c r="I19" i="8"/>
  <c r="B23" i="8"/>
  <c r="B27" i="8" s="1"/>
  <c r="I44" i="8" s="1"/>
  <c r="B54" i="8" s="1"/>
  <c r="I19" i="28"/>
  <c r="B23" i="28"/>
  <c r="B27" i="28" s="1"/>
  <c r="I44" i="28" s="1"/>
  <c r="B54" i="28" s="1"/>
  <c r="C165" i="60"/>
  <c r="C187" i="60" s="1"/>
  <c r="C186" i="60" s="1"/>
  <c r="I19" i="22"/>
  <c r="C165" i="62"/>
  <c r="C187" i="62" s="1"/>
  <c r="C186" i="62" s="1"/>
  <c r="B165" i="26"/>
  <c r="B187" i="26" s="1"/>
  <c r="B186" i="26" s="1"/>
  <c r="B165" i="23"/>
  <c r="B187" i="23" s="1"/>
  <c r="B186" i="23" s="1"/>
  <c r="C165" i="58"/>
  <c r="C187" i="58" s="1"/>
  <c r="C186" i="58" s="1"/>
  <c r="B165" i="30"/>
  <c r="B187" i="30" s="1"/>
  <c r="B186" i="30" s="1"/>
  <c r="B165" i="21"/>
  <c r="B187" i="21" s="1"/>
  <c r="B186" i="21" s="1"/>
  <c r="B165" i="27"/>
  <c r="B187" i="27" s="1"/>
  <c r="B186" i="27" s="1"/>
  <c r="C165" i="22"/>
  <c r="C187" i="22" s="1"/>
  <c r="C186" i="22" s="1"/>
  <c r="B163" i="22"/>
  <c r="B165" i="22" s="1"/>
  <c r="B187" i="22" s="1"/>
  <c r="B186" i="22" s="1"/>
  <c r="B163" i="60"/>
  <c r="B165" i="60" s="1"/>
  <c r="B187" i="60" s="1"/>
  <c r="B186" i="60" s="1"/>
  <c r="B23" i="60"/>
  <c r="B27" i="60" s="1"/>
  <c r="I44" i="60" s="1"/>
  <c r="B54" i="60" s="1"/>
  <c r="I19" i="60"/>
  <c r="I68" i="8"/>
  <c r="I68" i="27"/>
  <c r="I68" i="62"/>
  <c r="B165" i="24"/>
  <c r="B187" i="24" s="1"/>
  <c r="B186" i="24" s="1"/>
  <c r="I68" i="35"/>
  <c r="I68" i="20"/>
  <c r="C165" i="16"/>
  <c r="C187" i="16" s="1"/>
  <c r="C186" i="16" s="1"/>
  <c r="C165" i="20"/>
  <c r="C187" i="20" s="1"/>
  <c r="C186" i="20" s="1"/>
  <c r="I68" i="16"/>
  <c r="I68" i="19"/>
  <c r="I68" i="60"/>
  <c r="B23" i="34"/>
  <c r="B27" i="34" s="1"/>
  <c r="I44" i="34" s="1"/>
  <c r="B54" i="34" s="1"/>
  <c r="I19" i="34"/>
  <c r="B163" i="34"/>
  <c r="B165" i="34" s="1"/>
  <c r="B187" i="34" s="1"/>
  <c r="B186" i="34" s="1"/>
  <c r="I68" i="34"/>
  <c r="I19" i="68"/>
  <c r="B163" i="68"/>
  <c r="B165" i="68" s="1"/>
  <c r="B187" i="68" s="1"/>
  <c r="B186" i="68" s="1"/>
  <c r="B23" i="68"/>
  <c r="B27" i="68" s="1"/>
  <c r="I44" i="68" s="1"/>
  <c r="B54" i="68" s="1"/>
  <c r="B165" i="28"/>
  <c r="B187" i="28" s="1"/>
  <c r="B186" i="28" s="1"/>
  <c r="B165" i="20"/>
  <c r="B187" i="20" s="1"/>
  <c r="B186" i="20" s="1"/>
  <c r="I76" i="68"/>
  <c r="G76" i="69"/>
  <c r="J76" i="68"/>
  <c r="C165" i="27"/>
  <c r="C187" i="27" s="1"/>
  <c r="C186" i="27" s="1"/>
  <c r="C165" i="19"/>
  <c r="C187" i="19" s="1"/>
  <c r="C186" i="19" s="1"/>
  <c r="B23" i="64"/>
  <c r="B27" i="64" s="1"/>
  <c r="I44" i="64" s="1"/>
  <c r="B54" i="64" s="1"/>
  <c r="B163" i="64"/>
  <c r="B165" i="64" s="1"/>
  <c r="B187" i="64" s="1"/>
  <c r="B186" i="64" s="1"/>
  <c r="I19" i="64"/>
  <c r="I68" i="23"/>
  <c r="C165" i="68"/>
  <c r="C187" i="68" s="1"/>
  <c r="C186" i="68" s="1"/>
  <c r="C165" i="66"/>
  <c r="C187" i="66" s="1"/>
  <c r="C186" i="66" s="1"/>
  <c r="C165" i="24"/>
  <c r="C187" i="24" s="1"/>
  <c r="C186" i="24" s="1"/>
  <c r="I68" i="22"/>
  <c r="C165" i="23"/>
  <c r="C187" i="23" s="1"/>
  <c r="C186" i="23" s="1"/>
  <c r="I68" i="68"/>
  <c r="I68" i="66"/>
  <c r="I68" i="21"/>
  <c r="I68" i="9"/>
  <c r="B165" i="58"/>
  <c r="B187" i="58" s="1"/>
  <c r="B186" i="58" s="1"/>
  <c r="B165" i="33"/>
  <c r="B187" i="33" s="1"/>
  <c r="B186" i="33" s="1"/>
  <c r="G79" i="57" l="1"/>
  <c r="J79" i="33"/>
  <c r="G211" i="44"/>
  <c r="J211" i="22"/>
  <c r="G211" i="38"/>
  <c r="J211" i="16"/>
  <c r="G113" i="39"/>
  <c r="J113" i="19"/>
  <c r="G217" i="38"/>
  <c r="J217" i="16"/>
  <c r="J113" i="62"/>
  <c r="G113" i="63"/>
  <c r="G217" i="55"/>
  <c r="J217" i="31"/>
  <c r="B79" i="54"/>
  <c r="C79" i="30"/>
  <c r="G217" i="53"/>
  <c r="J217" i="29"/>
  <c r="G113" i="45"/>
  <c r="J113" i="23"/>
  <c r="G211" i="48"/>
  <c r="J211" i="26"/>
  <c r="G79" i="55"/>
  <c r="J79" i="31"/>
  <c r="G79" i="38"/>
  <c r="J79" i="16"/>
  <c r="J79" i="62"/>
  <c r="G79" i="63"/>
  <c r="G113" i="42"/>
  <c r="J113" i="20"/>
  <c r="G113" i="65"/>
  <c r="J113" i="64"/>
  <c r="G217" i="51"/>
  <c r="J217" i="35"/>
  <c r="C113" i="62"/>
  <c r="B113" i="63"/>
  <c r="G113" i="55"/>
  <c r="J113" i="31"/>
  <c r="G211" i="39"/>
  <c r="J211" i="19"/>
  <c r="G113" i="52"/>
  <c r="J113" i="34"/>
  <c r="C113" i="64"/>
  <c r="B113" i="65"/>
  <c r="G217" i="54"/>
  <c r="J217" i="30"/>
  <c r="G211" i="45"/>
  <c r="J211" i="23"/>
  <c r="G211" i="53"/>
  <c r="J211" i="29"/>
  <c r="G217" i="48"/>
  <c r="J217" i="26"/>
  <c r="B113" i="39"/>
  <c r="C113" i="19"/>
  <c r="G217" i="52"/>
  <c r="J217" i="34"/>
  <c r="G79" i="13"/>
  <c r="J79" i="9"/>
  <c r="B79" i="61"/>
  <c r="C79" i="60"/>
  <c r="G79" i="44"/>
  <c r="J79" i="22"/>
  <c r="B113" i="55"/>
  <c r="C113" i="31"/>
  <c r="J217" i="28"/>
  <c r="G217" i="50"/>
  <c r="G211" i="55"/>
  <c r="J211" i="31"/>
  <c r="B113" i="48"/>
  <c r="C113" i="26"/>
  <c r="B79" i="45"/>
  <c r="C79" i="23"/>
  <c r="G211" i="13"/>
  <c r="J211" i="9"/>
  <c r="J211" i="62"/>
  <c r="G211" i="63"/>
  <c r="J211" i="27"/>
  <c r="G211" i="49"/>
  <c r="G211" i="42"/>
  <c r="J211" i="20"/>
  <c r="J217" i="62"/>
  <c r="G217" i="63"/>
  <c r="G79" i="39"/>
  <c r="J79" i="19"/>
  <c r="C113" i="27"/>
  <c r="B113" i="49"/>
  <c r="B79" i="56"/>
  <c r="C79" i="32"/>
  <c r="G79" i="67"/>
  <c r="J79" i="66"/>
  <c r="B79" i="50"/>
  <c r="C79" i="28"/>
  <c r="B113" i="61"/>
  <c r="C113" i="60"/>
  <c r="G211" i="59"/>
  <c r="J211" i="58"/>
  <c r="B113" i="53"/>
  <c r="C113" i="29"/>
  <c r="G217" i="42"/>
  <c r="J217" i="20"/>
  <c r="B79" i="49"/>
  <c r="C79" i="27"/>
  <c r="I113" i="66"/>
  <c r="J113" i="66"/>
  <c r="G113" i="67"/>
  <c r="G211" i="43"/>
  <c r="J211" i="21"/>
  <c r="B79" i="38"/>
  <c r="C79" i="16"/>
  <c r="B79" i="59"/>
  <c r="C79" i="58"/>
  <c r="G113" i="57"/>
  <c r="J113" i="33"/>
  <c r="B79" i="43"/>
  <c r="C79" i="21"/>
  <c r="C79" i="66"/>
  <c r="B79" i="67"/>
  <c r="G217" i="57"/>
  <c r="J217" i="33"/>
  <c r="G79" i="56"/>
  <c r="J79" i="32"/>
  <c r="G217" i="61"/>
  <c r="J217" i="60"/>
  <c r="B79" i="55"/>
  <c r="C79" i="31"/>
  <c r="G217" i="49"/>
  <c r="J217" i="27"/>
  <c r="G211" i="57"/>
  <c r="J211" i="33"/>
  <c r="G113" i="15"/>
  <c r="J113" i="8"/>
  <c r="B79" i="42"/>
  <c r="C79" i="20"/>
  <c r="C113" i="66"/>
  <c r="B113" i="67"/>
  <c r="B79" i="15"/>
  <c r="C79" i="8"/>
  <c r="G211" i="56"/>
  <c r="J211" i="32"/>
  <c r="G113" i="56"/>
  <c r="J113" i="32"/>
  <c r="B113" i="43"/>
  <c r="C113" i="21"/>
  <c r="B79" i="51"/>
  <c r="C79" i="35"/>
  <c r="B113" i="42"/>
  <c r="C113" i="20"/>
  <c r="G113" i="48"/>
  <c r="J113" i="26"/>
  <c r="B79" i="39"/>
  <c r="C79" i="19"/>
  <c r="G217" i="67"/>
  <c r="J217" i="66"/>
  <c r="G79" i="54"/>
  <c r="J79" i="30"/>
  <c r="J79" i="27"/>
  <c r="G79" i="49"/>
  <c r="G79" i="15"/>
  <c r="J79" i="8"/>
  <c r="B113" i="57"/>
  <c r="C113" i="33"/>
  <c r="B113" i="38"/>
  <c r="C113" i="16"/>
  <c r="G211" i="47"/>
  <c r="J211" i="25"/>
  <c r="J113" i="27"/>
  <c r="G113" i="49"/>
  <c r="B113" i="56"/>
  <c r="C113" i="32"/>
  <c r="B113" i="47"/>
  <c r="C113" i="25"/>
  <c r="J79" i="68"/>
  <c r="G79" i="69"/>
  <c r="C113" i="28"/>
  <c r="B113" i="50"/>
  <c r="G217" i="59"/>
  <c r="J217" i="58"/>
  <c r="G79" i="48"/>
  <c r="J79" i="26"/>
  <c r="G217" i="13"/>
  <c r="J217" i="9"/>
  <c r="J211" i="28"/>
  <c r="G211" i="50"/>
  <c r="G79" i="53"/>
  <c r="J79" i="29"/>
  <c r="G79" i="59"/>
  <c r="J79" i="58"/>
  <c r="G217" i="46"/>
  <c r="J217" i="24"/>
  <c r="B113" i="54"/>
  <c r="C113" i="30"/>
  <c r="B113" i="46"/>
  <c r="C113" i="24"/>
  <c r="I113" i="68"/>
  <c r="J113" i="68"/>
  <c r="G113" i="69"/>
  <c r="G113" i="53"/>
  <c r="J113" i="29"/>
  <c r="B79" i="53"/>
  <c r="C79" i="29"/>
  <c r="G217" i="56"/>
  <c r="J217" i="32"/>
  <c r="B79" i="52"/>
  <c r="C79" i="34"/>
  <c r="B113" i="44"/>
  <c r="C113" i="22"/>
  <c r="J211" i="68"/>
  <c r="G211" i="69"/>
  <c r="G217" i="44"/>
  <c r="J217" i="22"/>
  <c r="B113" i="45"/>
  <c r="C113" i="23"/>
  <c r="G113" i="47"/>
  <c r="J113" i="25"/>
  <c r="B79" i="57"/>
  <c r="C79" i="33"/>
  <c r="G113" i="46"/>
  <c r="J113" i="24"/>
  <c r="G211" i="54"/>
  <c r="J211" i="30"/>
  <c r="G211" i="51"/>
  <c r="J211" i="35"/>
  <c r="B113" i="13"/>
  <c r="C113" i="9"/>
  <c r="B79" i="68"/>
  <c r="C79" i="68"/>
  <c r="B79" i="69"/>
  <c r="G217" i="15"/>
  <c r="J217" i="8"/>
  <c r="G79" i="46"/>
  <c r="J79" i="24"/>
  <c r="B79" i="13"/>
  <c r="C79" i="9"/>
  <c r="G113" i="13"/>
  <c r="J113" i="9"/>
  <c r="G211" i="52"/>
  <c r="J211" i="34"/>
  <c r="G211" i="61"/>
  <c r="J211" i="60"/>
  <c r="G217" i="43"/>
  <c r="J217" i="21"/>
  <c r="G113" i="38"/>
  <c r="J113" i="16"/>
  <c r="G217" i="39"/>
  <c r="J217" i="19"/>
  <c r="B113" i="51"/>
  <c r="C113" i="35"/>
  <c r="B113" i="68"/>
  <c r="C113" i="68"/>
  <c r="B113" i="69"/>
  <c r="G79" i="52"/>
  <c r="J79" i="34"/>
  <c r="G79" i="50"/>
  <c r="J79" i="28"/>
  <c r="G79" i="61"/>
  <c r="J79" i="60"/>
  <c r="G217" i="45"/>
  <c r="J217" i="23"/>
  <c r="G217" i="47"/>
  <c r="J217" i="25"/>
  <c r="B113" i="52"/>
  <c r="C113" i="34"/>
  <c r="J217" i="68"/>
  <c r="G217" i="69"/>
  <c r="B79" i="66"/>
  <c r="B113" i="66"/>
  <c r="B79" i="35"/>
  <c r="I79" i="32"/>
  <c r="B79" i="58"/>
  <c r="I79" i="31"/>
  <c r="B79" i="33"/>
  <c r="I79" i="30"/>
  <c r="B79" i="32"/>
  <c r="I79" i="58"/>
  <c r="B79" i="9"/>
  <c r="B79" i="29"/>
  <c r="B79" i="27"/>
  <c r="I79" i="24"/>
  <c r="I113" i="64"/>
  <c r="I79" i="62"/>
  <c r="I79" i="60"/>
  <c r="I79" i="27"/>
  <c r="B79" i="23"/>
  <c r="I79" i="26"/>
  <c r="B79" i="21"/>
  <c r="B113" i="64"/>
  <c r="I79" i="16"/>
  <c r="B79" i="20"/>
  <c r="B79" i="31"/>
  <c r="I79" i="9"/>
  <c r="B79" i="19"/>
  <c r="B79" i="8"/>
  <c r="B79" i="34"/>
  <c r="B79" i="16"/>
  <c r="I79" i="28"/>
  <c r="I79" i="34"/>
  <c r="B79" i="28"/>
  <c r="I79" i="8"/>
  <c r="I79" i="22"/>
  <c r="I79" i="19"/>
  <c r="B79" i="30"/>
  <c r="B79" i="60"/>
  <c r="I79" i="29"/>
  <c r="I79" i="33"/>
  <c r="C85" i="28" l="1"/>
  <c r="J100" i="28" s="1"/>
  <c r="B85" i="9"/>
  <c r="I100" i="9" s="1"/>
  <c r="C85" i="29"/>
  <c r="J100" i="29" s="1"/>
  <c r="C122" i="29" s="1"/>
  <c r="J161" i="29" s="1"/>
  <c r="C169" i="29" s="1"/>
  <c r="B85" i="39"/>
  <c r="G100" i="39" s="1"/>
  <c r="B122" i="39" s="1"/>
  <c r="G137" i="39" s="1"/>
  <c r="B144" i="39" s="1"/>
  <c r="G184" i="39" s="1"/>
  <c r="B191" i="39" s="1"/>
  <c r="G209" i="39" s="1"/>
  <c r="B225" i="39" s="1"/>
  <c r="G240" i="39" s="1"/>
  <c r="B249" i="39" s="1"/>
  <c r="B85" i="53"/>
  <c r="G100" i="53" s="1"/>
  <c r="B122" i="53" s="1"/>
  <c r="G161" i="53" s="1"/>
  <c r="B169" i="53" s="1"/>
  <c r="C85" i="60"/>
  <c r="J100" i="60" s="1"/>
  <c r="B85" i="49"/>
  <c r="G100" i="49" s="1"/>
  <c r="B122" i="49" s="1"/>
  <c r="G161" i="49" s="1"/>
  <c r="B169" i="49" s="1"/>
  <c r="C85" i="27"/>
  <c r="J100" i="27" s="1"/>
  <c r="C122" i="27" s="1"/>
  <c r="C85" i="19"/>
  <c r="J100" i="19" s="1"/>
  <c r="C122" i="19" s="1"/>
  <c r="J137" i="19" s="1"/>
  <c r="C144" i="19" s="1"/>
  <c r="J184" i="19" s="1"/>
  <c r="C191" i="19" s="1"/>
  <c r="J209" i="19" s="1"/>
  <c r="C225" i="19" s="1"/>
  <c r="J240" i="19" s="1"/>
  <c r="C249" i="19" s="1"/>
  <c r="B85" i="27"/>
  <c r="I100" i="27" s="1"/>
  <c r="B85" i="50"/>
  <c r="G100" i="50" s="1"/>
  <c r="B85" i="61"/>
  <c r="G100" i="61" s="1"/>
  <c r="C85" i="30"/>
  <c r="J100" i="30" s="1"/>
  <c r="C85" i="34"/>
  <c r="J100" i="34" s="1"/>
  <c r="C122" i="34" s="1"/>
  <c r="B85" i="54"/>
  <c r="G100" i="54" s="1"/>
  <c r="B85" i="52"/>
  <c r="G100" i="52" s="1"/>
  <c r="B122" i="52" s="1"/>
  <c r="B85" i="34"/>
  <c r="I100" i="34" s="1"/>
  <c r="B85" i="8"/>
  <c r="I100" i="8" s="1"/>
  <c r="C85" i="58"/>
  <c r="J100" i="58" s="1"/>
  <c r="B85" i="30"/>
  <c r="I100" i="30" s="1"/>
  <c r="B85" i="33"/>
  <c r="I100" i="33" s="1"/>
  <c r="B85" i="59"/>
  <c r="G100" i="59" s="1"/>
  <c r="B85" i="28"/>
  <c r="I100" i="28" s="1"/>
  <c r="B85" i="32"/>
  <c r="I100" i="32" s="1"/>
  <c r="B85" i="29"/>
  <c r="I100" i="29" s="1"/>
  <c r="B79" i="48"/>
  <c r="B85" i="48" s="1"/>
  <c r="G100" i="48" s="1"/>
  <c r="B122" i="48" s="1"/>
  <c r="C79" i="26"/>
  <c r="C85" i="26" s="1"/>
  <c r="J100" i="26" s="1"/>
  <c r="C122" i="26" s="1"/>
  <c r="G113" i="51"/>
  <c r="J113" i="35"/>
  <c r="I217" i="31"/>
  <c r="I217" i="20"/>
  <c r="I217" i="29"/>
  <c r="I211" i="27"/>
  <c r="I217" i="16"/>
  <c r="I211" i="35"/>
  <c r="I211" i="30"/>
  <c r="B113" i="34"/>
  <c r="I217" i="60"/>
  <c r="I217" i="34"/>
  <c r="I217" i="23"/>
  <c r="I217" i="9"/>
  <c r="B79" i="46"/>
  <c r="B85" i="46" s="1"/>
  <c r="G100" i="46" s="1"/>
  <c r="B122" i="46" s="1"/>
  <c r="C79" i="24"/>
  <c r="C85" i="24" s="1"/>
  <c r="J100" i="24" s="1"/>
  <c r="C122" i="24" s="1"/>
  <c r="I217" i="35"/>
  <c r="B113" i="25"/>
  <c r="G113" i="61"/>
  <c r="J113" i="60"/>
  <c r="B113" i="31"/>
  <c r="B113" i="22"/>
  <c r="B113" i="24"/>
  <c r="C85" i="8"/>
  <c r="J100" i="8" s="1"/>
  <c r="J79" i="64"/>
  <c r="G79" i="65"/>
  <c r="I217" i="26"/>
  <c r="G113" i="54"/>
  <c r="J113" i="30"/>
  <c r="I211" i="62"/>
  <c r="B85" i="15"/>
  <c r="G100" i="15" s="1"/>
  <c r="I211" i="29"/>
  <c r="I211" i="58"/>
  <c r="I217" i="25"/>
  <c r="I79" i="66"/>
  <c r="B85" i="66" s="1"/>
  <c r="I100" i="66" s="1"/>
  <c r="B122" i="66" s="1"/>
  <c r="I113" i="27"/>
  <c r="I211" i="60"/>
  <c r="I79" i="68"/>
  <c r="B85" i="68" s="1"/>
  <c r="I100" i="68" s="1"/>
  <c r="B122" i="68" s="1"/>
  <c r="I217" i="62"/>
  <c r="I211" i="68"/>
  <c r="I113" i="31"/>
  <c r="G79" i="42"/>
  <c r="B85" i="42" s="1"/>
  <c r="G100" i="42" s="1"/>
  <c r="B122" i="42" s="1"/>
  <c r="J79" i="20"/>
  <c r="C85" i="20" s="1"/>
  <c r="J100" i="20" s="1"/>
  <c r="C122" i="20" s="1"/>
  <c r="B113" i="35"/>
  <c r="C85" i="9"/>
  <c r="J100" i="9" s="1"/>
  <c r="C122" i="9" s="1"/>
  <c r="B113" i="23"/>
  <c r="I211" i="26"/>
  <c r="I217" i="32"/>
  <c r="B85" i="13"/>
  <c r="G100" i="13" s="1"/>
  <c r="B122" i="13" s="1"/>
  <c r="I211" i="23"/>
  <c r="I217" i="28"/>
  <c r="B79" i="47"/>
  <c r="C79" i="25"/>
  <c r="I211" i="32"/>
  <c r="I113" i="20"/>
  <c r="I113" i="62"/>
  <c r="I113" i="33"/>
  <c r="B113" i="27"/>
  <c r="B113" i="19"/>
  <c r="I113" i="24"/>
  <c r="B113" i="16"/>
  <c r="B113" i="29"/>
  <c r="B113" i="62"/>
  <c r="G211" i="15"/>
  <c r="J211" i="8"/>
  <c r="G79" i="51"/>
  <c r="B85" i="51" s="1"/>
  <c r="G100" i="51" s="1"/>
  <c r="J79" i="35"/>
  <c r="C85" i="35" s="1"/>
  <c r="J100" i="35" s="1"/>
  <c r="I211" i="33"/>
  <c r="I211" i="22"/>
  <c r="I211" i="31"/>
  <c r="I217" i="21"/>
  <c r="J113" i="28"/>
  <c r="C122" i="28" s="1"/>
  <c r="G113" i="50"/>
  <c r="B113" i="59"/>
  <c r="C113" i="58"/>
  <c r="I211" i="25"/>
  <c r="I113" i="32"/>
  <c r="I211" i="21"/>
  <c r="B85" i="16"/>
  <c r="I100" i="16" s="1"/>
  <c r="G79" i="43"/>
  <c r="B85" i="43" s="1"/>
  <c r="G100" i="43" s="1"/>
  <c r="J79" i="21"/>
  <c r="C85" i="21" s="1"/>
  <c r="J100" i="21" s="1"/>
  <c r="I113" i="34"/>
  <c r="I113" i="19"/>
  <c r="I217" i="8"/>
  <c r="I113" i="8"/>
  <c r="I217" i="66"/>
  <c r="I211" i="16"/>
  <c r="I217" i="19"/>
  <c r="I217" i="30"/>
  <c r="I217" i="58"/>
  <c r="B113" i="32"/>
  <c r="B113" i="26"/>
  <c r="B85" i="69"/>
  <c r="G100" i="69" s="1"/>
  <c r="B122" i="69" s="1"/>
  <c r="C85" i="32"/>
  <c r="J100" i="32" s="1"/>
  <c r="C122" i="32" s="1"/>
  <c r="I211" i="34"/>
  <c r="B113" i="28"/>
  <c r="C85" i="68"/>
  <c r="J100" i="68" s="1"/>
  <c r="C122" i="68" s="1"/>
  <c r="B85" i="56"/>
  <c r="G100" i="56" s="1"/>
  <c r="B122" i="56" s="1"/>
  <c r="B79" i="44"/>
  <c r="B85" i="44" s="1"/>
  <c r="G100" i="44" s="1"/>
  <c r="C79" i="22"/>
  <c r="C85" i="22" s="1"/>
  <c r="J100" i="22" s="1"/>
  <c r="J211" i="66"/>
  <c r="G211" i="67"/>
  <c r="B113" i="60"/>
  <c r="G211" i="46"/>
  <c r="J211" i="24"/>
  <c r="B113" i="20"/>
  <c r="I217" i="22"/>
  <c r="G113" i="44"/>
  <c r="J113" i="22"/>
  <c r="I113" i="29"/>
  <c r="I217" i="24"/>
  <c r="G113" i="43"/>
  <c r="J113" i="21"/>
  <c r="C85" i="16"/>
  <c r="J100" i="16" s="1"/>
  <c r="C122" i="16" s="1"/>
  <c r="B79" i="65"/>
  <c r="C79" i="64"/>
  <c r="I217" i="33"/>
  <c r="B85" i="58"/>
  <c r="I100" i="58" s="1"/>
  <c r="B85" i="31"/>
  <c r="I100" i="31" s="1"/>
  <c r="B85" i="38"/>
  <c r="G100" i="38" s="1"/>
  <c r="B122" i="38" s="1"/>
  <c r="I113" i="23"/>
  <c r="I217" i="27"/>
  <c r="G217" i="65"/>
  <c r="J217" i="64"/>
  <c r="I113" i="9"/>
  <c r="B113" i="30"/>
  <c r="B85" i="60"/>
  <c r="I100" i="60" s="1"/>
  <c r="B113" i="9"/>
  <c r="I217" i="68"/>
  <c r="C85" i="31"/>
  <c r="J100" i="31" s="1"/>
  <c r="C122" i="31" s="1"/>
  <c r="B79" i="63"/>
  <c r="B85" i="63" s="1"/>
  <c r="G100" i="63" s="1"/>
  <c r="B122" i="63" s="1"/>
  <c r="C79" i="62"/>
  <c r="C85" i="62" s="1"/>
  <c r="J100" i="62" s="1"/>
  <c r="C122" i="62" s="1"/>
  <c r="G211" i="65"/>
  <c r="J211" i="64"/>
  <c r="B113" i="15"/>
  <c r="C113" i="8"/>
  <c r="I211" i="9"/>
  <c r="I211" i="19"/>
  <c r="B85" i="55"/>
  <c r="G100" i="55" s="1"/>
  <c r="B122" i="55" s="1"/>
  <c r="I211" i="20"/>
  <c r="B85" i="19"/>
  <c r="I100" i="19" s="1"/>
  <c r="I113" i="16"/>
  <c r="B113" i="33"/>
  <c r="C85" i="66"/>
  <c r="J100" i="66" s="1"/>
  <c r="C122" i="66" s="1"/>
  <c r="C85" i="33"/>
  <c r="J100" i="33" s="1"/>
  <c r="C122" i="33" s="1"/>
  <c r="G79" i="47"/>
  <c r="J79" i="25"/>
  <c r="G113" i="59"/>
  <c r="J113" i="58"/>
  <c r="I113" i="25"/>
  <c r="I211" i="28"/>
  <c r="I113" i="26"/>
  <c r="B113" i="21"/>
  <c r="B85" i="67"/>
  <c r="G100" i="67" s="1"/>
  <c r="B122" i="67" s="1"/>
  <c r="B85" i="57"/>
  <c r="G100" i="57" s="1"/>
  <c r="B122" i="57" s="1"/>
  <c r="B79" i="22"/>
  <c r="B85" i="22" s="1"/>
  <c r="I100" i="22" s="1"/>
  <c r="B79" i="24"/>
  <c r="B85" i="24" s="1"/>
  <c r="I100" i="24" s="1"/>
  <c r="I79" i="20"/>
  <c r="B85" i="20" s="1"/>
  <c r="I100" i="20" s="1"/>
  <c r="I79" i="25"/>
  <c r="B79" i="25"/>
  <c r="I79" i="21"/>
  <c r="B85" i="21" s="1"/>
  <c r="I100" i="21" s="1"/>
  <c r="I79" i="35"/>
  <c r="B85" i="35" s="1"/>
  <c r="I100" i="35" s="1"/>
  <c r="B79" i="26"/>
  <c r="B85" i="26" s="1"/>
  <c r="I100" i="26" s="1"/>
  <c r="I79" i="64"/>
  <c r="B79" i="62"/>
  <c r="B85" i="62" s="1"/>
  <c r="I100" i="62" s="1"/>
  <c r="B79" i="64"/>
  <c r="B122" i="62" l="1"/>
  <c r="I137" i="62" s="1"/>
  <c r="B144" i="62" s="1"/>
  <c r="I184" i="62" s="1"/>
  <c r="B191" i="62" s="1"/>
  <c r="I209" i="62" s="1"/>
  <c r="B225" i="62" s="1"/>
  <c r="I240" i="62" s="1"/>
  <c r="B249" i="62" s="1"/>
  <c r="B122" i="61"/>
  <c r="G137" i="53"/>
  <c r="B144" i="53" s="1"/>
  <c r="G184" i="53" s="1"/>
  <c r="B191" i="53" s="1"/>
  <c r="G209" i="53" s="1"/>
  <c r="B225" i="53" s="1"/>
  <c r="G240" i="53" s="1"/>
  <c r="B249" i="53" s="1"/>
  <c r="G161" i="39"/>
  <c r="B169" i="39" s="1"/>
  <c r="B122" i="51"/>
  <c r="G161" i="51" s="1"/>
  <c r="B169" i="51" s="1"/>
  <c r="C122" i="35"/>
  <c r="J137" i="35" s="1"/>
  <c r="C144" i="35" s="1"/>
  <c r="J184" i="35" s="1"/>
  <c r="C191" i="35" s="1"/>
  <c r="J209" i="35" s="1"/>
  <c r="C225" i="35" s="1"/>
  <c r="J240" i="35" s="1"/>
  <c r="C249" i="35" s="1"/>
  <c r="B122" i="29"/>
  <c r="I161" i="29" s="1"/>
  <c r="B169" i="29" s="1"/>
  <c r="J137" i="29"/>
  <c r="C144" i="29" s="1"/>
  <c r="J184" i="29" s="1"/>
  <c r="C191" i="29" s="1"/>
  <c r="J209" i="29" s="1"/>
  <c r="C225" i="29" s="1"/>
  <c r="J240" i="29" s="1"/>
  <c r="C249" i="29" s="1"/>
  <c r="C122" i="60"/>
  <c r="J137" i="60" s="1"/>
  <c r="C144" i="60" s="1"/>
  <c r="J184" i="60" s="1"/>
  <c r="C191" i="60" s="1"/>
  <c r="J209" i="60" s="1"/>
  <c r="C225" i="60" s="1"/>
  <c r="J240" i="60" s="1"/>
  <c r="C249" i="60" s="1"/>
  <c r="B122" i="20"/>
  <c r="I161" i="20" s="1"/>
  <c r="B169" i="20" s="1"/>
  <c r="C122" i="30"/>
  <c r="J137" i="30" s="1"/>
  <c r="C144" i="30" s="1"/>
  <c r="J184" i="30" s="1"/>
  <c r="C191" i="30" s="1"/>
  <c r="J209" i="30" s="1"/>
  <c r="C225" i="30" s="1"/>
  <c r="J240" i="30" s="1"/>
  <c r="C249" i="30" s="1"/>
  <c r="J161" i="19"/>
  <c r="C169" i="19" s="1"/>
  <c r="J161" i="27"/>
  <c r="C169" i="27" s="1"/>
  <c r="J137" i="27"/>
  <c r="C144" i="27" s="1"/>
  <c r="J184" i="27" s="1"/>
  <c r="C191" i="27" s="1"/>
  <c r="J209" i="27" s="1"/>
  <c r="C225" i="27" s="1"/>
  <c r="J240" i="27" s="1"/>
  <c r="C249" i="27" s="1"/>
  <c r="B122" i="50"/>
  <c r="G137" i="50" s="1"/>
  <c r="B144" i="50" s="1"/>
  <c r="G184" i="50" s="1"/>
  <c r="B191" i="50" s="1"/>
  <c r="G209" i="50" s="1"/>
  <c r="B225" i="50" s="1"/>
  <c r="G240" i="50" s="1"/>
  <c r="B249" i="50" s="1"/>
  <c r="G137" i="49"/>
  <c r="B144" i="49" s="1"/>
  <c r="G184" i="49" s="1"/>
  <c r="B191" i="49" s="1"/>
  <c r="G209" i="49" s="1"/>
  <c r="B225" i="49" s="1"/>
  <c r="G240" i="49" s="1"/>
  <c r="B249" i="49" s="1"/>
  <c r="B122" i="54"/>
  <c r="G137" i="54" s="1"/>
  <c r="B144" i="54" s="1"/>
  <c r="G184" i="54" s="1"/>
  <c r="B191" i="54" s="1"/>
  <c r="G209" i="54" s="1"/>
  <c r="B225" i="54" s="1"/>
  <c r="G240" i="54" s="1"/>
  <c r="B249" i="54" s="1"/>
  <c r="J137" i="34"/>
  <c r="C144" i="34" s="1"/>
  <c r="J184" i="34" s="1"/>
  <c r="C191" i="34" s="1"/>
  <c r="J209" i="34" s="1"/>
  <c r="C225" i="34" s="1"/>
  <c r="J240" i="34" s="1"/>
  <c r="C249" i="34" s="1"/>
  <c r="J161" i="34"/>
  <c r="C169" i="34" s="1"/>
  <c r="G161" i="52"/>
  <c r="B169" i="52" s="1"/>
  <c r="G137" i="52"/>
  <c r="B144" i="52" s="1"/>
  <c r="G184" i="52" s="1"/>
  <c r="B191" i="52" s="1"/>
  <c r="G209" i="52" s="1"/>
  <c r="B225" i="52" s="1"/>
  <c r="G240" i="52" s="1"/>
  <c r="B249" i="52" s="1"/>
  <c r="B122" i="59"/>
  <c r="G137" i="59" s="1"/>
  <c r="B144" i="59" s="1"/>
  <c r="G184" i="59" s="1"/>
  <c r="B191" i="59" s="1"/>
  <c r="G209" i="59" s="1"/>
  <c r="B225" i="59" s="1"/>
  <c r="G240" i="59" s="1"/>
  <c r="B249" i="59" s="1"/>
  <c r="C85" i="25"/>
  <c r="J100" i="25" s="1"/>
  <c r="C122" i="25" s="1"/>
  <c r="J161" i="25" s="1"/>
  <c r="C169" i="25" s="1"/>
  <c r="C122" i="58"/>
  <c r="J137" i="58" s="1"/>
  <c r="C144" i="58" s="1"/>
  <c r="J184" i="58" s="1"/>
  <c r="C191" i="58" s="1"/>
  <c r="J209" i="58" s="1"/>
  <c r="C225" i="58" s="1"/>
  <c r="J240" i="58" s="1"/>
  <c r="C249" i="58" s="1"/>
  <c r="B122" i="24"/>
  <c r="I137" i="24" s="1"/>
  <c r="B144" i="24" s="1"/>
  <c r="I184" i="24" s="1"/>
  <c r="B191" i="24" s="1"/>
  <c r="I209" i="24" s="1"/>
  <c r="C85" i="64"/>
  <c r="J100" i="64" s="1"/>
  <c r="C122" i="64" s="1"/>
  <c r="J137" i="64" s="1"/>
  <c r="C144" i="64" s="1"/>
  <c r="J184" i="64" s="1"/>
  <c r="C191" i="64" s="1"/>
  <c r="J209" i="64" s="1"/>
  <c r="C225" i="64" s="1"/>
  <c r="J240" i="64" s="1"/>
  <c r="C249" i="64" s="1"/>
  <c r="C122" i="8"/>
  <c r="J161" i="8" s="1"/>
  <c r="C169" i="8" s="1"/>
  <c r="B122" i="26"/>
  <c r="I137" i="26" s="1"/>
  <c r="B144" i="26" s="1"/>
  <c r="I184" i="26" s="1"/>
  <c r="B191" i="26" s="1"/>
  <c r="I209" i="26" s="1"/>
  <c r="B225" i="26" s="1"/>
  <c r="I240" i="26" s="1"/>
  <c r="B249" i="26" s="1"/>
  <c r="B85" i="25"/>
  <c r="I100" i="25" s="1"/>
  <c r="B122" i="25" s="1"/>
  <c r="I137" i="25" s="1"/>
  <c r="B144" i="25" s="1"/>
  <c r="I184" i="25" s="1"/>
  <c r="B191" i="25" s="1"/>
  <c r="I209" i="25" s="1"/>
  <c r="B225" i="25" s="1"/>
  <c r="I240" i="25" s="1"/>
  <c r="B249" i="25" s="1"/>
  <c r="C122" i="22"/>
  <c r="J161" i="22" s="1"/>
  <c r="C169" i="22" s="1"/>
  <c r="B122" i="32"/>
  <c r="I137" i="32" s="1"/>
  <c r="B144" i="32" s="1"/>
  <c r="I184" i="32" s="1"/>
  <c r="B191" i="32" s="1"/>
  <c r="I209" i="32" s="1"/>
  <c r="B225" i="32" s="1"/>
  <c r="I240" i="32" s="1"/>
  <c r="B249" i="32" s="1"/>
  <c r="B122" i="44"/>
  <c r="G137" i="44" s="1"/>
  <c r="B144" i="44" s="1"/>
  <c r="G184" i="44" s="1"/>
  <c r="B191" i="44" s="1"/>
  <c r="G209" i="44" s="1"/>
  <c r="B225" i="44" s="1"/>
  <c r="G240" i="44" s="1"/>
  <c r="B249" i="44" s="1"/>
  <c r="B122" i="34"/>
  <c r="I161" i="34" s="1"/>
  <c r="B169" i="34" s="1"/>
  <c r="B122" i="9"/>
  <c r="I137" i="9" s="1"/>
  <c r="B144" i="9" s="1"/>
  <c r="I184" i="9" s="1"/>
  <c r="B191" i="9" s="1"/>
  <c r="I209" i="9" s="1"/>
  <c r="B225" i="9" s="1"/>
  <c r="I240" i="9" s="1"/>
  <c r="B249" i="9" s="1"/>
  <c r="B122" i="31"/>
  <c r="I137" i="31" s="1"/>
  <c r="B144" i="31" s="1"/>
  <c r="I184" i="31" s="1"/>
  <c r="B191" i="31" s="1"/>
  <c r="I209" i="31" s="1"/>
  <c r="B225" i="31" s="1"/>
  <c r="I240" i="31" s="1"/>
  <c r="B249" i="31" s="1"/>
  <c r="B122" i="43"/>
  <c r="G137" i="43" s="1"/>
  <c r="B144" i="43" s="1"/>
  <c r="G184" i="43" s="1"/>
  <c r="B191" i="43" s="1"/>
  <c r="G209" i="43" s="1"/>
  <c r="B225" i="43" s="1"/>
  <c r="G240" i="43" s="1"/>
  <c r="B249" i="43" s="1"/>
  <c r="B122" i="19"/>
  <c r="I137" i="19" s="1"/>
  <c r="B144" i="19" s="1"/>
  <c r="I184" i="19" s="1"/>
  <c r="B191" i="19" s="1"/>
  <c r="I209" i="19" s="1"/>
  <c r="B225" i="19" s="1"/>
  <c r="I240" i="19" s="1"/>
  <c r="B249" i="19" s="1"/>
  <c r="B85" i="64"/>
  <c r="I100" i="64" s="1"/>
  <c r="B122" i="64" s="1"/>
  <c r="I137" i="64" s="1"/>
  <c r="B144" i="64" s="1"/>
  <c r="I184" i="64" s="1"/>
  <c r="B191" i="64" s="1"/>
  <c r="I209" i="64" s="1"/>
  <c r="B122" i="33"/>
  <c r="I161" i="33" s="1"/>
  <c r="B169" i="33" s="1"/>
  <c r="G161" i="61"/>
  <c r="B169" i="61" s="1"/>
  <c r="G137" i="61"/>
  <c r="B144" i="61" s="1"/>
  <c r="G184" i="61" s="1"/>
  <c r="B191" i="61" s="1"/>
  <c r="G209" i="61" s="1"/>
  <c r="B225" i="61" s="1"/>
  <c r="G240" i="61" s="1"/>
  <c r="B249" i="61" s="1"/>
  <c r="J137" i="24"/>
  <c r="C144" i="24" s="1"/>
  <c r="J184" i="24" s="1"/>
  <c r="C191" i="24" s="1"/>
  <c r="J209" i="24" s="1"/>
  <c r="C225" i="24" s="1"/>
  <c r="J240" i="24" s="1"/>
  <c r="C249" i="24" s="1"/>
  <c r="J161" i="24"/>
  <c r="C169" i="24" s="1"/>
  <c r="J137" i="62"/>
  <c r="C144" i="62" s="1"/>
  <c r="J184" i="62" s="1"/>
  <c r="C191" i="62" s="1"/>
  <c r="J209" i="62" s="1"/>
  <c r="C225" i="62" s="1"/>
  <c r="J240" i="62" s="1"/>
  <c r="C249" i="62" s="1"/>
  <c r="J161" i="62"/>
  <c r="C169" i="62" s="1"/>
  <c r="J137" i="33"/>
  <c r="C144" i="33" s="1"/>
  <c r="J184" i="33" s="1"/>
  <c r="C191" i="33" s="1"/>
  <c r="J209" i="33" s="1"/>
  <c r="C225" i="33" s="1"/>
  <c r="J240" i="33" s="1"/>
  <c r="C249" i="33" s="1"/>
  <c r="J161" i="33"/>
  <c r="C169" i="33" s="1"/>
  <c r="I113" i="21"/>
  <c r="B122" i="21" s="1"/>
  <c r="J137" i="66"/>
  <c r="C144" i="66" s="1"/>
  <c r="J184" i="66" s="1"/>
  <c r="C191" i="66" s="1"/>
  <c r="J209" i="66" s="1"/>
  <c r="C225" i="66" s="1"/>
  <c r="J240" i="66" s="1"/>
  <c r="C249" i="66" s="1"/>
  <c r="J161" i="66"/>
  <c r="C169" i="66" s="1"/>
  <c r="I161" i="68"/>
  <c r="B169" i="68" s="1"/>
  <c r="I137" i="68"/>
  <c r="B144" i="68" s="1"/>
  <c r="I184" i="68" s="1"/>
  <c r="B191" i="68" s="1"/>
  <c r="I209" i="68" s="1"/>
  <c r="B225" i="68" s="1"/>
  <c r="I240" i="68" s="1"/>
  <c r="B249" i="68" s="1"/>
  <c r="G137" i="51"/>
  <c r="B144" i="51" s="1"/>
  <c r="G184" i="51" s="1"/>
  <c r="B191" i="51" s="1"/>
  <c r="G209" i="51" s="1"/>
  <c r="B225" i="51" s="1"/>
  <c r="G240" i="51" s="1"/>
  <c r="B249" i="51" s="1"/>
  <c r="G137" i="46"/>
  <c r="B144" i="46" s="1"/>
  <c r="G184" i="46" s="1"/>
  <c r="B191" i="46" s="1"/>
  <c r="G209" i="46" s="1"/>
  <c r="B225" i="46" s="1"/>
  <c r="G240" i="46" s="1"/>
  <c r="B249" i="46" s="1"/>
  <c r="G161" i="46"/>
  <c r="B169" i="46" s="1"/>
  <c r="G161" i="13"/>
  <c r="B169" i="13" s="1"/>
  <c r="G137" i="13"/>
  <c r="B144" i="13" s="1"/>
  <c r="G184" i="13" s="1"/>
  <c r="B191" i="13" s="1"/>
  <c r="G209" i="13" s="1"/>
  <c r="B225" i="13" s="1"/>
  <c r="G240" i="13" s="1"/>
  <c r="B249" i="13" s="1"/>
  <c r="J137" i="28"/>
  <c r="C144" i="28" s="1"/>
  <c r="J184" i="28" s="1"/>
  <c r="C191" i="28" s="1"/>
  <c r="J209" i="28" s="1"/>
  <c r="C225" i="28" s="1"/>
  <c r="J240" i="28" s="1"/>
  <c r="C249" i="28" s="1"/>
  <c r="J161" i="28"/>
  <c r="C169" i="28" s="1"/>
  <c r="G137" i="48"/>
  <c r="B144" i="48" s="1"/>
  <c r="G184" i="48" s="1"/>
  <c r="B191" i="48" s="1"/>
  <c r="G209" i="48" s="1"/>
  <c r="B225" i="48" s="1"/>
  <c r="G240" i="48" s="1"/>
  <c r="B249" i="48" s="1"/>
  <c r="G161" i="48"/>
  <c r="B169" i="48" s="1"/>
  <c r="G161" i="55"/>
  <c r="B169" i="55" s="1"/>
  <c r="G137" i="55"/>
  <c r="B144" i="55" s="1"/>
  <c r="G184" i="55" s="1"/>
  <c r="B191" i="55" s="1"/>
  <c r="G209" i="55" s="1"/>
  <c r="B225" i="55" s="1"/>
  <c r="G240" i="55" s="1"/>
  <c r="B249" i="55" s="1"/>
  <c r="G137" i="38"/>
  <c r="B144" i="38" s="1"/>
  <c r="G184" i="38" s="1"/>
  <c r="B191" i="38" s="1"/>
  <c r="G209" i="38" s="1"/>
  <c r="B225" i="38" s="1"/>
  <c r="G240" i="38" s="1"/>
  <c r="B249" i="38" s="1"/>
  <c r="G161" i="38"/>
  <c r="B169" i="38" s="1"/>
  <c r="I211" i="66"/>
  <c r="I161" i="66"/>
  <c r="B169" i="66" s="1"/>
  <c r="I137" i="66"/>
  <c r="B144" i="66" s="1"/>
  <c r="I184" i="66" s="1"/>
  <c r="B191" i="66" s="1"/>
  <c r="I209" i="66" s="1"/>
  <c r="I113" i="28"/>
  <c r="B122" i="28" s="1"/>
  <c r="I211" i="24"/>
  <c r="I113" i="58"/>
  <c r="G137" i="63"/>
  <c r="B144" i="63" s="1"/>
  <c r="G184" i="63" s="1"/>
  <c r="B191" i="63" s="1"/>
  <c r="G209" i="63" s="1"/>
  <c r="B225" i="63" s="1"/>
  <c r="G240" i="63" s="1"/>
  <c r="B249" i="63" s="1"/>
  <c r="G161" i="63"/>
  <c r="B169" i="63" s="1"/>
  <c r="C122" i="21"/>
  <c r="I211" i="64"/>
  <c r="G137" i="56"/>
  <c r="B144" i="56" s="1"/>
  <c r="G184" i="56" s="1"/>
  <c r="B191" i="56" s="1"/>
  <c r="G209" i="56" s="1"/>
  <c r="B225" i="56" s="1"/>
  <c r="G240" i="56" s="1"/>
  <c r="B249" i="56" s="1"/>
  <c r="G161" i="56"/>
  <c r="B169" i="56" s="1"/>
  <c r="J137" i="9"/>
  <c r="C144" i="9" s="1"/>
  <c r="J184" i="9" s="1"/>
  <c r="C191" i="9" s="1"/>
  <c r="J209" i="9" s="1"/>
  <c r="C225" i="9" s="1"/>
  <c r="J240" i="9" s="1"/>
  <c r="C249" i="9" s="1"/>
  <c r="J161" i="9"/>
  <c r="C169" i="9" s="1"/>
  <c r="J161" i="68"/>
  <c r="C169" i="68" s="1"/>
  <c r="J137" i="68"/>
  <c r="C144" i="68" s="1"/>
  <c r="J184" i="68" s="1"/>
  <c r="C191" i="68" s="1"/>
  <c r="J209" i="68" s="1"/>
  <c r="C225" i="68" s="1"/>
  <c r="J240" i="68" s="1"/>
  <c r="C249" i="68" s="1"/>
  <c r="B122" i="16"/>
  <c r="I113" i="35"/>
  <c r="B122" i="35" s="1"/>
  <c r="G161" i="57"/>
  <c r="B169" i="57" s="1"/>
  <c r="G137" i="57"/>
  <c r="B144" i="57" s="1"/>
  <c r="G184" i="57" s="1"/>
  <c r="B191" i="57" s="1"/>
  <c r="G209" i="57" s="1"/>
  <c r="B225" i="57" s="1"/>
  <c r="G240" i="57" s="1"/>
  <c r="B249" i="57" s="1"/>
  <c r="J137" i="16"/>
  <c r="C144" i="16" s="1"/>
  <c r="J184" i="16" s="1"/>
  <c r="C191" i="16" s="1"/>
  <c r="J209" i="16" s="1"/>
  <c r="C225" i="16" s="1"/>
  <c r="J240" i="16" s="1"/>
  <c r="C249" i="16" s="1"/>
  <c r="J161" i="16"/>
  <c r="C169" i="16" s="1"/>
  <c r="G137" i="67"/>
  <c r="B144" i="67" s="1"/>
  <c r="G184" i="67" s="1"/>
  <c r="B191" i="67" s="1"/>
  <c r="G209" i="67" s="1"/>
  <c r="B225" i="67" s="1"/>
  <c r="G240" i="67" s="1"/>
  <c r="B249" i="67" s="1"/>
  <c r="G161" i="67"/>
  <c r="B169" i="67" s="1"/>
  <c r="J161" i="26"/>
  <c r="C169" i="26" s="1"/>
  <c r="J137" i="26"/>
  <c r="C144" i="26" s="1"/>
  <c r="J184" i="26" s="1"/>
  <c r="C191" i="26" s="1"/>
  <c r="J209" i="26" s="1"/>
  <c r="C225" i="26" s="1"/>
  <c r="J240" i="26" s="1"/>
  <c r="C249" i="26" s="1"/>
  <c r="I113" i="60"/>
  <c r="B122" i="60" s="1"/>
  <c r="J137" i="32"/>
  <c r="C144" i="32" s="1"/>
  <c r="J184" i="32" s="1"/>
  <c r="C191" i="32" s="1"/>
  <c r="J209" i="32" s="1"/>
  <c r="C225" i="32" s="1"/>
  <c r="J240" i="32" s="1"/>
  <c r="C249" i="32" s="1"/>
  <c r="J161" i="32"/>
  <c r="C169" i="32" s="1"/>
  <c r="J137" i="20"/>
  <c r="C144" i="20" s="1"/>
  <c r="J184" i="20" s="1"/>
  <c r="C191" i="20" s="1"/>
  <c r="J209" i="20" s="1"/>
  <c r="C225" i="20" s="1"/>
  <c r="J240" i="20" s="1"/>
  <c r="C249" i="20" s="1"/>
  <c r="J161" i="20"/>
  <c r="C169" i="20" s="1"/>
  <c r="B122" i="15"/>
  <c r="G137" i="69"/>
  <c r="B144" i="69" s="1"/>
  <c r="G184" i="69" s="1"/>
  <c r="B191" i="69" s="1"/>
  <c r="G209" i="69" s="1"/>
  <c r="B225" i="69" s="1"/>
  <c r="G240" i="69" s="1"/>
  <c r="B249" i="69" s="1"/>
  <c r="G161" i="69"/>
  <c r="B169" i="69" s="1"/>
  <c r="B122" i="27"/>
  <c r="G161" i="42"/>
  <c r="B169" i="42" s="1"/>
  <c r="G137" i="42"/>
  <c r="B144" i="42" s="1"/>
  <c r="G184" i="42" s="1"/>
  <c r="B191" i="42" s="1"/>
  <c r="G209" i="42" s="1"/>
  <c r="B225" i="42" s="1"/>
  <c r="G240" i="42" s="1"/>
  <c r="B249" i="42" s="1"/>
  <c r="I211" i="8"/>
  <c r="I113" i="30"/>
  <c r="B122" i="30" s="1"/>
  <c r="J137" i="31"/>
  <c r="C144" i="31" s="1"/>
  <c r="J184" i="31" s="1"/>
  <c r="C191" i="31" s="1"/>
  <c r="J209" i="31" s="1"/>
  <c r="C225" i="31" s="1"/>
  <c r="J240" i="31" s="1"/>
  <c r="C249" i="31" s="1"/>
  <c r="J161" i="31"/>
  <c r="C169" i="31" s="1"/>
  <c r="B113" i="58"/>
  <c r="I113" i="22"/>
  <c r="B122" i="22" s="1"/>
  <c r="B113" i="8"/>
  <c r="B122" i="8" s="1"/>
  <c r="I217" i="64"/>
  <c r="G79" i="45"/>
  <c r="B85" i="45" s="1"/>
  <c r="G100" i="45" s="1"/>
  <c r="B122" i="45" s="1"/>
  <c r="J79" i="23"/>
  <c r="C85" i="23" s="1"/>
  <c r="J100" i="23" s="1"/>
  <c r="C122" i="23" s="1"/>
  <c r="B85" i="47"/>
  <c r="G100" i="47" s="1"/>
  <c r="B122" i="47" s="1"/>
  <c r="B85" i="65"/>
  <c r="G100" i="65" s="1"/>
  <c r="B122" i="65" s="1"/>
  <c r="I79" i="23"/>
  <c r="B85" i="23" s="1"/>
  <c r="I100" i="23" s="1"/>
  <c r="B122" i="23" s="1"/>
  <c r="J137" i="25" l="1"/>
  <c r="C144" i="25" s="1"/>
  <c r="J184" i="25" s="1"/>
  <c r="C191" i="25" s="1"/>
  <c r="J209" i="25" s="1"/>
  <c r="C225" i="25" s="1"/>
  <c r="J240" i="25" s="1"/>
  <c r="C249" i="25" s="1"/>
  <c r="G161" i="59"/>
  <c r="B169" i="59" s="1"/>
  <c r="I137" i="20"/>
  <c r="B144" i="20" s="1"/>
  <c r="I184" i="20" s="1"/>
  <c r="B191" i="20" s="1"/>
  <c r="I209" i="20" s="1"/>
  <c r="B225" i="20" s="1"/>
  <c r="I240" i="20" s="1"/>
  <c r="B249" i="20" s="1"/>
  <c r="I161" i="62"/>
  <c r="B169" i="62" s="1"/>
  <c r="G161" i="54"/>
  <c r="B169" i="54" s="1"/>
  <c r="J161" i="60"/>
  <c r="C169" i="60" s="1"/>
  <c r="J161" i="35"/>
  <c r="C169" i="35" s="1"/>
  <c r="I137" i="29"/>
  <c r="B144" i="29" s="1"/>
  <c r="I184" i="29" s="1"/>
  <c r="B191" i="29" s="1"/>
  <c r="I209" i="29" s="1"/>
  <c r="B225" i="29" s="1"/>
  <c r="I240" i="29" s="1"/>
  <c r="B249" i="29" s="1"/>
  <c r="J161" i="30"/>
  <c r="C169" i="30" s="1"/>
  <c r="G161" i="50"/>
  <c r="B169" i="50" s="1"/>
  <c r="I161" i="26"/>
  <c r="B169" i="26" s="1"/>
  <c r="I161" i="25"/>
  <c r="B169" i="25" s="1"/>
  <c r="J161" i="58"/>
  <c r="C169" i="58" s="1"/>
  <c r="I161" i="9"/>
  <c r="B169" i="9" s="1"/>
  <c r="J161" i="64"/>
  <c r="C169" i="64" s="1"/>
  <c r="J137" i="8"/>
  <c r="C144" i="8" s="1"/>
  <c r="J184" i="8" s="1"/>
  <c r="C191" i="8" s="1"/>
  <c r="J209" i="8" s="1"/>
  <c r="C225" i="8" s="1"/>
  <c r="J240" i="8" s="1"/>
  <c r="C249" i="8" s="1"/>
  <c r="B225" i="66"/>
  <c r="I240" i="66" s="1"/>
  <c r="I161" i="24"/>
  <c r="B169" i="24" s="1"/>
  <c r="I161" i="31"/>
  <c r="B169" i="31" s="1"/>
  <c r="I161" i="32"/>
  <c r="B169" i="32" s="1"/>
  <c r="G161" i="44"/>
  <c r="B169" i="44" s="1"/>
  <c r="B122" i="58"/>
  <c r="I161" i="58" s="1"/>
  <c r="B169" i="58" s="1"/>
  <c r="J137" i="22"/>
  <c r="C144" i="22" s="1"/>
  <c r="J184" i="22" s="1"/>
  <c r="C191" i="22" s="1"/>
  <c r="J209" i="22" s="1"/>
  <c r="C225" i="22" s="1"/>
  <c r="J240" i="22" s="1"/>
  <c r="C249" i="22" s="1"/>
  <c r="I161" i="19"/>
  <c r="B169" i="19" s="1"/>
  <c r="I161" i="64"/>
  <c r="B169" i="64" s="1"/>
  <c r="I137" i="34"/>
  <c r="B144" i="34" s="1"/>
  <c r="I184" i="34" s="1"/>
  <c r="B191" i="34" s="1"/>
  <c r="I209" i="34" s="1"/>
  <c r="B225" i="34" s="1"/>
  <c r="I240" i="34" s="1"/>
  <c r="B249" i="34" s="1"/>
  <c r="I137" i="33"/>
  <c r="B144" i="33" s="1"/>
  <c r="I184" i="33" s="1"/>
  <c r="B191" i="33" s="1"/>
  <c r="I209" i="33" s="1"/>
  <c r="B225" i="33" s="1"/>
  <c r="I240" i="33" s="1"/>
  <c r="B249" i="33" s="1"/>
  <c r="G161" i="43"/>
  <c r="B169" i="43" s="1"/>
  <c r="I137" i="22"/>
  <c r="B144" i="22" s="1"/>
  <c r="I184" i="22" s="1"/>
  <c r="B191" i="22" s="1"/>
  <c r="I209" i="22" s="1"/>
  <c r="B225" i="22" s="1"/>
  <c r="I240" i="22" s="1"/>
  <c r="B249" i="22" s="1"/>
  <c r="I161" i="22"/>
  <c r="B169" i="22" s="1"/>
  <c r="I137" i="8"/>
  <c r="B144" i="8" s="1"/>
  <c r="I184" i="8" s="1"/>
  <c r="B191" i="8" s="1"/>
  <c r="I209" i="8" s="1"/>
  <c r="B225" i="8" s="1"/>
  <c r="I240" i="8" s="1"/>
  <c r="B249" i="8" s="1"/>
  <c r="I161" i="8"/>
  <c r="B169" i="8" s="1"/>
  <c r="I161" i="35"/>
  <c r="B169" i="35" s="1"/>
  <c r="I137" i="35"/>
  <c r="B144" i="35" s="1"/>
  <c r="I184" i="35" s="1"/>
  <c r="B191" i="35" s="1"/>
  <c r="I209" i="35" s="1"/>
  <c r="B225" i="35" s="1"/>
  <c r="I240" i="35" s="1"/>
  <c r="B249" i="35" s="1"/>
  <c r="I161" i="60"/>
  <c r="B169" i="60" s="1"/>
  <c r="I137" i="60"/>
  <c r="B144" i="60" s="1"/>
  <c r="I184" i="60" s="1"/>
  <c r="B191" i="60" s="1"/>
  <c r="I209" i="60" s="1"/>
  <c r="B225" i="60" s="1"/>
  <c r="I240" i="60" s="1"/>
  <c r="B249" i="60" s="1"/>
  <c r="I161" i="28"/>
  <c r="B169" i="28" s="1"/>
  <c r="I137" i="28"/>
  <c r="B144" i="28" s="1"/>
  <c r="I184" i="28" s="1"/>
  <c r="B191" i="28" s="1"/>
  <c r="I209" i="28" s="1"/>
  <c r="B225" i="28" s="1"/>
  <c r="I240" i="28" s="1"/>
  <c r="B249" i="28" s="1"/>
  <c r="G161" i="15"/>
  <c r="B169" i="15" s="1"/>
  <c r="G137" i="15"/>
  <c r="B144" i="15" s="1"/>
  <c r="G184" i="15" s="1"/>
  <c r="B191" i="15" s="1"/>
  <c r="G209" i="15" s="1"/>
  <c r="B225" i="15" s="1"/>
  <c r="G240" i="15" s="1"/>
  <c r="B249" i="15" s="1"/>
  <c r="J137" i="23"/>
  <c r="C144" i="23" s="1"/>
  <c r="J184" i="23" s="1"/>
  <c r="C191" i="23" s="1"/>
  <c r="J209" i="23" s="1"/>
  <c r="C225" i="23" s="1"/>
  <c r="J240" i="23" s="1"/>
  <c r="C249" i="23" s="1"/>
  <c r="J161" i="23"/>
  <c r="C169" i="23" s="1"/>
  <c r="J137" i="21"/>
  <c r="C144" i="21" s="1"/>
  <c r="J184" i="21" s="1"/>
  <c r="C191" i="21" s="1"/>
  <c r="J209" i="21" s="1"/>
  <c r="C225" i="21" s="1"/>
  <c r="J240" i="21" s="1"/>
  <c r="C249" i="21" s="1"/>
  <c r="J161" i="21"/>
  <c r="C169" i="21" s="1"/>
  <c r="I137" i="21"/>
  <c r="B144" i="21" s="1"/>
  <c r="I184" i="21" s="1"/>
  <c r="B191" i="21" s="1"/>
  <c r="I209" i="21" s="1"/>
  <c r="B225" i="21" s="1"/>
  <c r="I240" i="21" s="1"/>
  <c r="B249" i="21" s="1"/>
  <c r="I161" i="21"/>
  <c r="B169" i="21" s="1"/>
  <c r="I137" i="23"/>
  <c r="B144" i="23" s="1"/>
  <c r="I184" i="23" s="1"/>
  <c r="B191" i="23" s="1"/>
  <c r="I209" i="23" s="1"/>
  <c r="B225" i="23" s="1"/>
  <c r="I240" i="23" s="1"/>
  <c r="B249" i="23" s="1"/>
  <c r="I161" i="23"/>
  <c r="B169" i="23" s="1"/>
  <c r="I137" i="30"/>
  <c r="B144" i="30" s="1"/>
  <c r="I184" i="30" s="1"/>
  <c r="B191" i="30" s="1"/>
  <c r="I209" i="30" s="1"/>
  <c r="B225" i="30" s="1"/>
  <c r="I240" i="30" s="1"/>
  <c r="B249" i="30" s="1"/>
  <c r="I161" i="30"/>
  <c r="B169" i="30" s="1"/>
  <c r="B225" i="64"/>
  <c r="I240" i="64" s="1"/>
  <c r="B249" i="64" s="1"/>
  <c r="I161" i="16"/>
  <c r="B169" i="16" s="1"/>
  <c r="I137" i="16"/>
  <c r="B144" i="16" s="1"/>
  <c r="I184" i="16" s="1"/>
  <c r="B191" i="16" s="1"/>
  <c r="I209" i="16" s="1"/>
  <c r="B225" i="16" s="1"/>
  <c r="I240" i="16" s="1"/>
  <c r="B249" i="16" s="1"/>
  <c r="I137" i="27"/>
  <c r="B144" i="27" s="1"/>
  <c r="I184" i="27" s="1"/>
  <c r="B191" i="27" s="1"/>
  <c r="I209" i="27" s="1"/>
  <c r="B225" i="27" s="1"/>
  <c r="I240" i="27" s="1"/>
  <c r="B249" i="27" s="1"/>
  <c r="I161" i="27"/>
  <c r="B169" i="27" s="1"/>
  <c r="G137" i="45"/>
  <c r="B144" i="45" s="1"/>
  <c r="G184" i="45" s="1"/>
  <c r="B191" i="45" s="1"/>
  <c r="G209" i="45" s="1"/>
  <c r="B225" i="45" s="1"/>
  <c r="G240" i="45" s="1"/>
  <c r="B249" i="45" s="1"/>
  <c r="G161" i="45"/>
  <c r="B169" i="45" s="1"/>
  <c r="G137" i="65"/>
  <c r="B144" i="65" s="1"/>
  <c r="G184" i="65" s="1"/>
  <c r="B191" i="65" s="1"/>
  <c r="G209" i="65" s="1"/>
  <c r="B225" i="65" s="1"/>
  <c r="G240" i="65" s="1"/>
  <c r="B249" i="65" s="1"/>
  <c r="G161" i="65"/>
  <c r="B169" i="65" s="1"/>
  <c r="G137" i="47"/>
  <c r="B144" i="47" s="1"/>
  <c r="G184" i="47" s="1"/>
  <c r="B191" i="47" s="1"/>
  <c r="G209" i="47" s="1"/>
  <c r="B225" i="47" s="1"/>
  <c r="G240" i="47" s="1"/>
  <c r="B249" i="47" s="1"/>
  <c r="G161" i="47"/>
  <c r="B169" i="47" s="1"/>
  <c r="B225" i="24"/>
  <c r="I240" i="24" s="1"/>
  <c r="B249" i="24" s="1"/>
  <c r="B249" i="66" l="1"/>
  <c r="I137" i="58"/>
  <c r="B144" i="58" s="1"/>
  <c r="I184" i="58" s="1"/>
  <c r="B191" i="58" s="1"/>
  <c r="I209" i="58" s="1"/>
  <c r="B225" i="58" s="1"/>
  <c r="I240" i="58" s="1"/>
  <c r="B249" i="58" s="1"/>
</calcChain>
</file>

<file path=xl/sharedStrings.xml><?xml version="1.0" encoding="utf-8"?>
<sst xmlns="http://schemas.openxmlformats.org/spreadsheetml/2006/main" count="13830" uniqueCount="307">
  <si>
    <t>Unidad: millones de euros</t>
  </si>
  <si>
    <t>I: Cuenta de producción</t>
  </si>
  <si>
    <t>Empleos</t>
  </si>
  <si>
    <t>Recursos</t>
  </si>
  <si>
    <t>Código</t>
  </si>
  <si>
    <t>P.1</t>
  </si>
  <si>
    <t>Producción</t>
  </si>
  <si>
    <t>P.11</t>
  </si>
  <si>
    <t>Producción de mercado</t>
  </si>
  <si>
    <t>P.12</t>
  </si>
  <si>
    <t>Producción para uso final propio</t>
  </si>
  <si>
    <t>P.13</t>
  </si>
  <si>
    <t>P.2</t>
  </si>
  <si>
    <t>Consumos intermedios</t>
  </si>
  <si>
    <t>Valor añadido bruto</t>
  </si>
  <si>
    <t>Consumo de capital fijo</t>
  </si>
  <si>
    <t>B.1n</t>
  </si>
  <si>
    <t>Valor añadido neto</t>
  </si>
  <si>
    <t>II: Cuentas de distribución y utilización de la renta</t>
  </si>
  <si>
    <t>II.1: Cuentas de distribución primaria de la renta</t>
  </si>
  <si>
    <t>II.1.1: Cuenta de explotación</t>
  </si>
  <si>
    <t>D.1</t>
  </si>
  <si>
    <t>Remuneración de los asalariados</t>
  </si>
  <si>
    <t>D.11</t>
  </si>
  <si>
    <t>Sueldos y salarios</t>
  </si>
  <si>
    <t>D.12</t>
  </si>
  <si>
    <t>D.121</t>
  </si>
  <si>
    <t>Cotizaciones sociales efectivas</t>
  </si>
  <si>
    <t>D.122</t>
  </si>
  <si>
    <t>Cotizaciones sociales imputadas</t>
  </si>
  <si>
    <t>D.29</t>
  </si>
  <si>
    <t>Otros impuestos sobre la producción</t>
  </si>
  <si>
    <t>D.39</t>
  </si>
  <si>
    <t>Otras subvenciones a la producción</t>
  </si>
  <si>
    <t>B.2n</t>
  </si>
  <si>
    <t>Excedente de explotación neto</t>
  </si>
  <si>
    <t>II.1.2: Cuenta de asignación de la renta primaria</t>
  </si>
  <si>
    <t>D.2</t>
  </si>
  <si>
    <t>D.21</t>
  </si>
  <si>
    <t>Impuestos sobre los productos</t>
  </si>
  <si>
    <t>D.211</t>
  </si>
  <si>
    <t>Impuestos del tipo valor añadido (IVA)</t>
  </si>
  <si>
    <t>D.212</t>
  </si>
  <si>
    <t>D.214</t>
  </si>
  <si>
    <t>D.3</t>
  </si>
  <si>
    <t>Subvenciones</t>
  </si>
  <si>
    <t>D.31</t>
  </si>
  <si>
    <t>Subvenciones a los productos</t>
  </si>
  <si>
    <t>D.4</t>
  </si>
  <si>
    <t>Rentas de la propiedad</t>
  </si>
  <si>
    <t>D.41</t>
  </si>
  <si>
    <t>D.42</t>
  </si>
  <si>
    <t>Rentas distribuidas de las sociedades</t>
  </si>
  <si>
    <t>D.45</t>
  </si>
  <si>
    <t>Rentas de la tierra</t>
  </si>
  <si>
    <t>B.5n</t>
  </si>
  <si>
    <t>Saldo de rentas primarias neto</t>
  </si>
  <si>
    <t>II.2: Cuenta de distribución secundaria de la renta</t>
  </si>
  <si>
    <t>D.5</t>
  </si>
  <si>
    <t>Impuestos corrientes sobre la renta, el patrimonio, etc.</t>
  </si>
  <si>
    <t>D.51</t>
  </si>
  <si>
    <t>Impuestos sobre la renta</t>
  </si>
  <si>
    <t>D.59</t>
  </si>
  <si>
    <t>Otros impuestos corrientes</t>
  </si>
  <si>
    <t>D.61</t>
  </si>
  <si>
    <t>D.611</t>
  </si>
  <si>
    <t>D.612</t>
  </si>
  <si>
    <t>D.62</t>
  </si>
  <si>
    <t>D.621</t>
  </si>
  <si>
    <t>D.7</t>
  </si>
  <si>
    <t>Otras transferencias corrientes</t>
  </si>
  <si>
    <t>D.71</t>
  </si>
  <si>
    <t>Primas netas de seguro no vida</t>
  </si>
  <si>
    <t>D.72</t>
  </si>
  <si>
    <t>Indemnizaciones de seguro no vida</t>
  </si>
  <si>
    <t>D.73</t>
  </si>
  <si>
    <t>D.74</t>
  </si>
  <si>
    <t>Cooperación internacional corriente</t>
  </si>
  <si>
    <t>D.75</t>
  </si>
  <si>
    <t>Transferencias corrientes diversas</t>
  </si>
  <si>
    <t>B.6n</t>
  </si>
  <si>
    <t>Renta disponible neta</t>
  </si>
  <si>
    <t>II.3: Cuenta de redistribución de la renta en especie</t>
  </si>
  <si>
    <t>D.63</t>
  </si>
  <si>
    <t>Transferencias sociales en especie</t>
  </si>
  <si>
    <t>D.631</t>
  </si>
  <si>
    <t>D.632</t>
  </si>
  <si>
    <t>B.7n</t>
  </si>
  <si>
    <t>Renta disponible ajustada neta</t>
  </si>
  <si>
    <t>II.4: Cuenta de utilización de la renta</t>
  </si>
  <si>
    <t>II.4.1: Cuenta de utilización de la renta disponible</t>
  </si>
  <si>
    <t>P.3</t>
  </si>
  <si>
    <t>Gasto en consumo final</t>
  </si>
  <si>
    <t>P.31</t>
  </si>
  <si>
    <t>Gasto en consumo individual</t>
  </si>
  <si>
    <t>P.32</t>
  </si>
  <si>
    <t>Gasto en consumo colectivo</t>
  </si>
  <si>
    <t>B.8n</t>
  </si>
  <si>
    <t>Ahorro neto</t>
  </si>
  <si>
    <t>II.4.2: Cuenta de utilización de la renta disponible ajustada</t>
  </si>
  <si>
    <t>P.4</t>
  </si>
  <si>
    <t>Consumo final efectivo</t>
  </si>
  <si>
    <t>P.42</t>
  </si>
  <si>
    <t>Consumo colectivo efectivo</t>
  </si>
  <si>
    <t>III: Cuentas de acumulación</t>
  </si>
  <si>
    <t>III.1: Cuenta de capital</t>
  </si>
  <si>
    <t>III.1.1: Cuenta de variaciones del patrimonio neto debidas al ahorro y a las transferencias de capital</t>
  </si>
  <si>
    <t>Variaciones de los activos</t>
  </si>
  <si>
    <t>Variaciones de los pasivos y del patrimonio neto</t>
  </si>
  <si>
    <t>Transferencias de capital, a cobrar</t>
  </si>
  <si>
    <t>Impuestos sobre el capital</t>
  </si>
  <si>
    <t>Ayudas a la inversión</t>
  </si>
  <si>
    <t>Otras transferencias de capital</t>
  </si>
  <si>
    <t>De las cuales:</t>
  </si>
  <si>
    <t>Transferencias de capital, a pagar</t>
  </si>
  <si>
    <t>Variaciones del patrimonio neto debidas al ahorro y a las transferencias de capital</t>
  </si>
  <si>
    <t>III.1.2: Cuenta de adquisiciones de activos no financieros</t>
  </si>
  <si>
    <t>B.9</t>
  </si>
  <si>
    <t>P.51c</t>
  </si>
  <si>
    <t>Prestaciones de otros sistemas de seguros sociales</t>
  </si>
  <si>
    <t>D.76</t>
  </si>
  <si>
    <t>Recursos propios de la UE basados en el IVA y la RNB</t>
  </si>
  <si>
    <t>D.8</t>
  </si>
  <si>
    <t>Ajuste por la variación de los derechos por pensiones</t>
  </si>
  <si>
    <t>Variación de existencias + Adquisiciones menos cesiones de objetos valiosos</t>
  </si>
  <si>
    <t>Cotizaciones sociales efectivas a cargo de los empleadores</t>
  </si>
  <si>
    <t>Cotizaciones sociales imputadas a cargo de los empleadores</t>
  </si>
  <si>
    <t>D.613</t>
  </si>
  <si>
    <t>Entre 
Administraciones Públicas</t>
  </si>
  <si>
    <t>Cotizaciones sociales efectivas a cargo de los hogares</t>
  </si>
  <si>
    <t>Producción no de mercado</t>
  </si>
  <si>
    <t>De la cual: Pagos por la producción no de mercado</t>
  </si>
  <si>
    <t>B.1g</t>
  </si>
  <si>
    <t>Intereses</t>
  </si>
  <si>
    <t>Cotizaciones sociales netas</t>
  </si>
  <si>
    <t>D.622</t>
  </si>
  <si>
    <t>D.623</t>
  </si>
  <si>
    <t>Transferencias sociales en especie: producción no de mercado</t>
  </si>
  <si>
    <t>Transferencias sociales en especie: producción adquirida en el mercado</t>
  </si>
  <si>
    <t>P.51g</t>
  </si>
  <si>
    <t>Formación bruta de capital fijo</t>
  </si>
  <si>
    <t>NP</t>
  </si>
  <si>
    <t>Adquisiciones menos cesiones de activos no producidos</t>
  </si>
  <si>
    <t>P.52+P.53</t>
  </si>
  <si>
    <t>Cuentas del sector Administraciones Públicas y sus subsectores</t>
  </si>
  <si>
    <t>Adminis-
traciones
Públicas
S.13</t>
  </si>
  <si>
    <t>Adminis-
tración
Central
S.1311</t>
  </si>
  <si>
    <t>B.101</t>
  </si>
  <si>
    <t>Capacidad (+)/Necesidad (-) de financiación</t>
  </si>
  <si>
    <t>Adminis-
tración
Regional
S.1312</t>
  </si>
  <si>
    <t>Adminis-
tración
Local
S.1313</t>
  </si>
  <si>
    <t>Fondos de
la S.Social
S.1314</t>
  </si>
  <si>
    <t xml:space="preserve">  Operaciones y saldos contables</t>
  </si>
  <si>
    <t>Cotizaciones sociales a cargo de los empleadores</t>
  </si>
  <si>
    <t>Impuestos sobre la producción y las importaciones</t>
  </si>
  <si>
    <t>Impuestos y derechos sobre las importaciones, excluido el IVA</t>
  </si>
  <si>
    <t>Impuestos sobre los productos, excluidos IVA e impuestos s/ importaciones</t>
  </si>
  <si>
    <t>Prestaciones sociales distintas de las transferencias en especie</t>
  </si>
  <si>
    <t>Prestaciones de seguridad social en efectivo</t>
  </si>
  <si>
    <t>Prestaciones de asistencia social en efectivo</t>
  </si>
  <si>
    <t>Transferencias corrientes entre administraciones públicas</t>
  </si>
  <si>
    <t>INDICE</t>
  </si>
  <si>
    <t>Cuentas de las Administraciones Públicas</t>
  </si>
  <si>
    <t>Total Administraciones Públicas y subsectores</t>
  </si>
  <si>
    <t>Tabla 1b: Cuentas del subsector AACC del año 1995</t>
  </si>
  <si>
    <t>Tabla 1a: Cuentas de las AAPP del año 1995</t>
  </si>
  <si>
    <t>Tabla 2a: Cuentas de las AAPP del año 1996</t>
  </si>
  <si>
    <t>Tabla 3a: Cuentas de las AAPP del año 1997</t>
  </si>
  <si>
    <t>Tabla 4a: Cuentas de las AAPP del año 1998</t>
  </si>
  <si>
    <t>Tabla 5a: Cuentas de las AAPP del año 1999</t>
  </si>
  <si>
    <t>Tabla 6a: Cuentas de las AAPP del año 2000</t>
  </si>
  <si>
    <t>Tabla 7a: Cuentas de las AAPP del año 2001</t>
  </si>
  <si>
    <t>Tabla 8a: Cuentas de las AAPP del año 2002</t>
  </si>
  <si>
    <t>Tabla 9a: Cuentas de las AAPP del año 2003</t>
  </si>
  <si>
    <t>Tabla 10a: Cuentas de las AAPP del año 2004</t>
  </si>
  <si>
    <t>Tabla 11a: Cuentas de las AAPP del año 2005</t>
  </si>
  <si>
    <t>Tabla 12a: Cuentas de las AAPP del año 2006</t>
  </si>
  <si>
    <t>Tabla 13a: Cuentas de las AAPP del año 2007</t>
  </si>
  <si>
    <t>Tabla 14a: Cuentas de las AAPP del año 2008</t>
  </si>
  <si>
    <t>Tabla 15a: Cuentas de las AAPP del año 2009</t>
  </si>
  <si>
    <t>Tabla 16a: Cuentas de las AAPP del año 2010</t>
  </si>
  <si>
    <t>Tabla 17a: Cuentas de las AAPP del año 2011</t>
  </si>
  <si>
    <t>Tabla 18a: Cuentas de las AAPP del año 2012</t>
  </si>
  <si>
    <t>Tabla 19a: Cuentas de las AAPP del año 2013</t>
  </si>
  <si>
    <t>Tabla 2b: Cuentas del subsector AACC del año 1996</t>
  </si>
  <si>
    <t>Tabla 3b: Cuentas del subsector AACC del año 1997</t>
  </si>
  <si>
    <t>Tabla 4b: Cuentas del subsector AACC del año 1998</t>
  </si>
  <si>
    <t>Tabla 5b: Cuentas del subsector AACC del año 1999</t>
  </si>
  <si>
    <t>Tabla 6b: Cuentas del subsector AACC del año 2000</t>
  </si>
  <si>
    <t>Tabla 7b: Cuentas del subsector AACC del año 2001</t>
  </si>
  <si>
    <t>Tabla 8b: Cuentas del subsector AACC del año 2002</t>
  </si>
  <si>
    <t>Tabla 9b: Cuentas del subsector AACC del año 2003</t>
  </si>
  <si>
    <t>Tabla 10b: Cuentas del subsector AACC del año 2004</t>
  </si>
  <si>
    <t>Tabla 11b: Cuentas del subsector AACC del año 2005</t>
  </si>
  <si>
    <t>Tabla 12b: Cuentas del subsector AACC del año 2006</t>
  </si>
  <si>
    <t>Tabla 13b: Cuentas del subsector AACC del año 2007</t>
  </si>
  <si>
    <t>Tabla 14b: Cuentas del subsector AACC del año 2008</t>
  </si>
  <si>
    <t>Tabla 15b: Cuentas del subsector AACC del año 2009</t>
  </si>
  <si>
    <t>Tabla 16b: Cuentas del subsector AACC del año 2010</t>
  </si>
  <si>
    <t>Tabla 17b: Cuentas del subsector AACC del año 2011</t>
  </si>
  <si>
    <t>Tabla 18b: Cuentas del subsector AACC del año 2012</t>
  </si>
  <si>
    <t>Tabla 19b: Cuentas del subsector AACC del año 2013</t>
  </si>
  <si>
    <t>Detalle subsector Administración Central (S.1311)</t>
  </si>
  <si>
    <t>Cuentas del subsector Administración Central</t>
  </si>
  <si>
    <t>Tabla 17a: Cuentas de las Administraciones Públicas del año 2011</t>
  </si>
  <si>
    <t>Tabla 18a: Cuentas de las Administraciones Públicas del año 2012</t>
  </si>
  <si>
    <t>índice</t>
  </si>
  <si>
    <t>Tabla 17b: Cuentas de la Administración Central del año 2011</t>
  </si>
  <si>
    <t>Estado</t>
  </si>
  <si>
    <t>Total Organismos de la Administración Central</t>
  </si>
  <si>
    <t>Administración
Central 
S.1311</t>
  </si>
  <si>
    <t>Tabla 18b: Cuentas de la Administración Central del año 2012</t>
  </si>
  <si>
    <t>D.9r</t>
  </si>
  <si>
    <t>D.91r</t>
  </si>
  <si>
    <t>D.92r</t>
  </si>
  <si>
    <t>D.99r</t>
  </si>
  <si>
    <t>D.9p</t>
  </si>
  <si>
    <t>D.91p</t>
  </si>
  <si>
    <t>D.92p</t>
  </si>
  <si>
    <t>D.99p</t>
  </si>
  <si>
    <t>P.5g</t>
  </si>
  <si>
    <t>Formación bruta de capital</t>
  </si>
  <si>
    <t>Tabla 16a: Cuentas de las Administraciones Públicas del año 2010</t>
  </si>
  <si>
    <t>Tabla 15a: Cuentas de las Administraciones Públicas del año 2009</t>
  </si>
  <si>
    <t>Tabla 14a: Cuentas de las Administraciones Públicas del año 2008</t>
  </si>
  <si>
    <t>Tabla 13a: Cuentas de las Administraciones Públicas del año 2007</t>
  </si>
  <si>
    <t>Tabla 12a: Cuentas de las Administraciones Públicas del año 2006</t>
  </si>
  <si>
    <t>Tabla 11a: Cuentas de las Administraciones Públicas del año 2005</t>
  </si>
  <si>
    <t>Tabla 1a: Cuentas de las Administraciones Públicas del año 1995</t>
  </si>
  <si>
    <t>Tabla 10a: Cuentas de las Administraciones Públicas del año 2004</t>
  </si>
  <si>
    <t>Tabla 9a: Cuentas de las Administraciones Públicas del año 2003</t>
  </si>
  <si>
    <t>Tabla 8a: Cuentas de las Administraciones Públicas del año 2002</t>
  </si>
  <si>
    <t>Tabla 7a: Cuentas de las Administraciones Públicas del año 2001</t>
  </si>
  <si>
    <t>Tabla 6a: Cuentas de las Administraciones Públicas del año 2000</t>
  </si>
  <si>
    <t>Tabla 5a: Cuentas de las Administraciones Públicas del año 1999</t>
  </si>
  <si>
    <t>Tabla 4a: Cuentas de las Administraciones Públicas del año 1998</t>
  </si>
  <si>
    <t>Tabla 3a: Cuentas de las Administraciones Públicas del año 1997</t>
  </si>
  <si>
    <t>Tabla 2a: Cuentas de las Administraciones Públicas del año 1996</t>
  </si>
  <si>
    <t>Tabla 19a: Cuentas de las Administraciones Públicas del año 2013</t>
  </si>
  <si>
    <t>Tabla 15b: Cuentas de la Administración Central del año 2009</t>
  </si>
  <si>
    <t>Tabla 16b: Cuentas de la Administración Central del año 2010</t>
  </si>
  <si>
    <t>Tabla 6b: Cuentas de la Administración Central del año 2000</t>
  </si>
  <si>
    <t>Tabla 7b: Cuentas de la Administración Central del año 2001</t>
  </si>
  <si>
    <t>Tabla 8b: Cuentas de la Administración Central del año 2002</t>
  </si>
  <si>
    <t>Tabla 14b: Cuentas de la Administración Central del año 2008</t>
  </si>
  <si>
    <t>Tabla 13b: Cuentas de la Administración Central del año 2007</t>
  </si>
  <si>
    <t>Tabla 12b: Cuentas de la Administración Central del año 2006</t>
  </si>
  <si>
    <t>Tabla 9b: Cuentas de la Administración Central del año 2003</t>
  </si>
  <si>
    <t>Tabla 10b: Cuentas de la Administración Central del año 2004</t>
  </si>
  <si>
    <t>Tabla 11b: Cuentas de la Administración Central del año 2005</t>
  </si>
  <si>
    <t>Tabla 19b: Cuentas de la Administración Central del año 2013</t>
  </si>
  <si>
    <t>Tabla 5b: Cuentas de la Administración Central del año 1999</t>
  </si>
  <si>
    <t>Tabla 4b: Cuentas de la Administración Central del año 1998</t>
  </si>
  <si>
    <t>Tabla 1b: Cuentas de la Administración Central del año 1995</t>
  </si>
  <si>
    <t>Tabla 2b: Cuentas de la Administración Central del año 1996</t>
  </si>
  <si>
    <t>Tabla 3b: Cuentas de la Administración Central del año 1997</t>
  </si>
  <si>
    <t>Tabla 20a: Cuentas de las AAPP del año 2014</t>
  </si>
  <si>
    <t>Tabla 20b: Cuentas del subsector AACC del año 2014</t>
  </si>
  <si>
    <t>Tabla 20b: Cuentas de la Administración Central del año 2014</t>
  </si>
  <si>
    <t>Tabla 20a: Cuentas de las Administraciones Públicas del año 2014</t>
  </si>
  <si>
    <t xml:space="preserve">Tabla 21a: Cuentas de las Administraciones Públicas del año 2015 </t>
  </si>
  <si>
    <t xml:space="preserve">Tabla 21b: Cuentas de la Administración Central del año 2015 </t>
  </si>
  <si>
    <t xml:space="preserve">Tabla 21a: Cuentas de las AAPP del año 2015 </t>
  </si>
  <si>
    <t>Tabla 21b: Cuentas del subsector AACC del año 2015</t>
  </si>
  <si>
    <t xml:space="preserve">Tabla 22a: Cuentas de las Administraciones Públicas del año 2016 </t>
  </si>
  <si>
    <t xml:space="preserve">Tabla 22b: Cuentas de la Administración Central del año 2016 </t>
  </si>
  <si>
    <t>Tabla 22a: Cuentas de las AAPP del año 2016</t>
  </si>
  <si>
    <t>Tabla 22b: Cuentas del subsector AACC del año 2016</t>
  </si>
  <si>
    <t>Tabla 23a: Cuentas de las AAPP del año 2017_</t>
  </si>
  <si>
    <t>Tabla 23b: Cuentas del subsector AACC del año 2017</t>
  </si>
  <si>
    <t xml:space="preserve">Tabla 23a: Cuentas de las Administraciones Públicas del año 2017 </t>
  </si>
  <si>
    <t xml:space="preserve">Tabla 23b: Cuentas de la Administración Central del año 2017 </t>
  </si>
  <si>
    <t xml:space="preserve">Tabla 24a: Cuentas de las Administraciones Públicas del año 2018 </t>
  </si>
  <si>
    <t>Tabla 24b: Cuentas de la Administración Central del año 2018</t>
  </si>
  <si>
    <t>Tabla 24a: Cuentas de las AAPP del año 2018</t>
  </si>
  <si>
    <t>Tabla 24b: Cuentas del subsector AACC del año 2018</t>
  </si>
  <si>
    <t>Tabla 25a: Cuentas de las AAPP del año 2019</t>
  </si>
  <si>
    <t>Tabla 25b: Cuentas del subsector AACC del año 2019</t>
  </si>
  <si>
    <t xml:space="preserve">Tabla 25a: Cuentas de las Administraciones Públicas del año 2019 </t>
  </si>
  <si>
    <t>Tabla 25b: Cuentas de la Administración Central del año 2019</t>
  </si>
  <si>
    <t>Tabla 26a: Cuentas de las AAPP del año 2020</t>
  </si>
  <si>
    <t xml:space="preserve">Tabla 26a: Cuentas de las Administraciones Públicas del año 2020 </t>
  </si>
  <si>
    <t>Tabla 26b: Cuentas del subsector AACC del año 2020</t>
  </si>
  <si>
    <t xml:space="preserve">Tabla 26b: Cuentas de la Administración Central del año 2020 </t>
  </si>
  <si>
    <t>Tabla 27a: Cuentas de las AAPP del año 2021</t>
  </si>
  <si>
    <t>Tabla 27b: Cuentas del subsector AACC del año 2021</t>
  </si>
  <si>
    <t xml:space="preserve">Tabla 27a: Cuentas de las Administraciones Públicas del año 2021 </t>
  </si>
  <si>
    <t xml:space="preserve">Tabla 27b: Cuentas de la Administración Central del año 2021 </t>
  </si>
  <si>
    <t>SEC 2010. Revisión Estadística 2024</t>
  </si>
  <si>
    <r>
      <t>Fecha de actualización: 23</t>
    </r>
    <r>
      <rPr>
        <b/>
        <i/>
        <sz val="10"/>
        <rFont val="Arial"/>
        <family val="2"/>
      </rPr>
      <t xml:space="preserve"> de diciembre de 2024</t>
    </r>
  </si>
  <si>
    <t>P.52</t>
  </si>
  <si>
    <t>P.53</t>
  </si>
  <si>
    <t xml:space="preserve">Variación de existencias </t>
  </si>
  <si>
    <t>Adquisiciones menos cesiones de objetos valiosos</t>
  </si>
  <si>
    <t xml:space="preserve"> Adquisiciones menos cesiones de objetos valiosos</t>
  </si>
  <si>
    <t>Variación de existencias</t>
  </si>
  <si>
    <t xml:space="preserve">Tabla 28a: Cuentas de las Administraciones Públicas del año 2022 </t>
  </si>
  <si>
    <t xml:space="preserve">Tabla 28b: Cuentas de la Administración Central del año 2022 </t>
  </si>
  <si>
    <t>Tabla 28b: Cuentas de la Administración Central del año 2023 PROVISIONAL</t>
  </si>
  <si>
    <t>Tabla 28a: Cuentas de las Administraciones Públicas del año 2023 PROVISIONAL</t>
  </si>
  <si>
    <t>Tabla 28a: Cuentas de las AAPP del año 2022</t>
  </si>
  <si>
    <t>Tabla 29a: Cuentas de las AAPP del año 2023_P</t>
  </si>
  <si>
    <t>Tabla 28b: Cuentas del subsector AACC del año 2022</t>
  </si>
  <si>
    <t>Tabla 29b: Cuentas del subsector AACC del año 2023_P</t>
  </si>
  <si>
    <t>Cuentas de las Administraciones Públicas 2022</t>
  </si>
  <si>
    <t>N.I.P.O.: 225-24-128-X</t>
  </si>
  <si>
    <t>Datos anuales. Serie 1995-2023(P)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</si>
</sst>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\-#,##0;\-\ \ \ \ "/>
    <numFmt numFmtId="165" formatCode="0.0;\-0.0;\-"/>
  </numFmts>
  <fonts count="38">
    <font>
      <sz val="10"/>
      <name val="Arial"/>
    </font>
    <font>
      <sz val="11"/>
      <color theme="1"/>
      <name val="Calibri"/>
      <family val="2"/>
      <scheme val="minor"/>
    </font>
    <font>
      <b/>
      <sz val="14"/>
      <color indexed="56"/>
      <name val="Arial"/>
      <family val="2"/>
    </font>
    <font>
      <sz val="10"/>
      <color indexed="56"/>
      <name val="Arial"/>
      <family val="2"/>
    </font>
    <font>
      <b/>
      <sz val="12"/>
      <color indexed="5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56"/>
      <name val="Arial"/>
      <family val="2"/>
    </font>
    <font>
      <sz val="11"/>
      <color indexed="56"/>
      <name val="Arial"/>
      <family val="2"/>
    </font>
    <font>
      <sz val="9"/>
      <color indexed="56"/>
      <name val="Arial"/>
      <family val="2"/>
    </font>
    <font>
      <b/>
      <sz val="9"/>
      <color indexed="56"/>
      <name val="Arial"/>
      <family val="2"/>
    </font>
    <font>
      <sz val="11"/>
      <name val="Arial"/>
      <family val="2"/>
    </font>
    <font>
      <sz val="9"/>
      <name val="Arial"/>
      <family val="2"/>
    </font>
    <font>
      <i/>
      <sz val="11"/>
      <name val="Arial"/>
      <family val="2"/>
    </font>
    <font>
      <i/>
      <sz val="9"/>
      <name val="Arial"/>
      <family val="2"/>
    </font>
    <font>
      <b/>
      <i/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name val="Arial"/>
      <family val="2"/>
    </font>
    <font>
      <sz val="11"/>
      <color rgb="FFFF0000"/>
      <name val="Arial"/>
      <family val="2"/>
    </font>
    <font>
      <sz val="9"/>
      <color rgb="FFFF0000"/>
      <name val="Arial"/>
      <family val="2"/>
    </font>
    <font>
      <sz val="11"/>
      <color theme="0" tint="-0.49998474074526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b/>
      <sz val="12"/>
      <name val="Univers (W1)"/>
      <family val="2"/>
    </font>
    <font>
      <b/>
      <sz val="12"/>
      <color rgb="FF0000FF"/>
      <name val="Arial"/>
      <family val="2"/>
    </font>
    <font>
      <b/>
      <u/>
      <sz val="12"/>
      <name val="Arial"/>
      <family val="2"/>
    </font>
    <font>
      <b/>
      <sz val="14"/>
      <color theme="1"/>
      <name val="Calibri"/>
      <family val="2"/>
      <scheme val="minor"/>
    </font>
    <font>
      <b/>
      <sz val="16"/>
      <name val="Arial"/>
      <family val="2"/>
    </font>
    <font>
      <u/>
      <sz val="11"/>
      <color theme="10"/>
      <name val="Arial"/>
      <family val="2"/>
    </font>
    <font>
      <sz val="14"/>
      <name val="Arial"/>
      <family val="2"/>
    </font>
    <font>
      <sz val="14"/>
      <color indexed="56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9">
    <xf numFmtId="0" fontId="0" fillId="0" borderId="0"/>
    <xf numFmtId="0" fontId="5" fillId="0" borderId="0"/>
    <xf numFmtId="0" fontId="1" fillId="0" borderId="0"/>
    <xf numFmtId="0" fontId="21" fillId="0" borderId="0"/>
    <xf numFmtId="0" fontId="5" fillId="0" borderId="0"/>
    <xf numFmtId="3" fontId="26" fillId="7" borderId="0">
      <alignment vertical="center"/>
    </xf>
    <xf numFmtId="0" fontId="22" fillId="0" borderId="0"/>
    <xf numFmtId="0" fontId="5" fillId="0" borderId="0"/>
    <xf numFmtId="0" fontId="25" fillId="0" borderId="0" applyNumberFormat="0" applyFill="0" applyBorder="0" applyAlignment="0" applyProtection="0"/>
  </cellStyleXfs>
  <cellXfs count="124">
    <xf numFmtId="0" fontId="0" fillId="0" borderId="0" xfId="0"/>
    <xf numFmtId="165" fontId="3" fillId="2" borderId="0" xfId="0" applyNumberFormat="1" applyFont="1" applyFill="1"/>
    <xf numFmtId="165" fontId="3" fillId="3" borderId="0" xfId="0" applyNumberFormat="1" applyFont="1" applyFill="1"/>
    <xf numFmtId="164" fontId="3" fillId="2" borderId="0" xfId="0" applyNumberFormat="1" applyFont="1" applyFill="1"/>
    <xf numFmtId="164" fontId="0" fillId="2" borderId="0" xfId="0" applyNumberFormat="1" applyFill="1"/>
    <xf numFmtId="164" fontId="0" fillId="3" borderId="0" xfId="0" applyNumberFormat="1" applyFill="1"/>
    <xf numFmtId="164" fontId="4" fillId="2" borderId="0" xfId="0" quotePrefix="1" applyNumberFormat="1" applyFont="1" applyFill="1" applyAlignment="1">
      <alignment horizontal="left"/>
    </xf>
    <xf numFmtId="164" fontId="3" fillId="3" borderId="0" xfId="0" applyNumberFormat="1" applyFont="1" applyFill="1"/>
    <xf numFmtId="164" fontId="6" fillId="2" borderId="0" xfId="0" applyNumberFormat="1" applyFont="1" applyFill="1"/>
    <xf numFmtId="164" fontId="3" fillId="2" borderId="0" xfId="0" applyNumberFormat="1" applyFont="1" applyFill="1" applyAlignment="1">
      <alignment horizontal="right"/>
    </xf>
    <xf numFmtId="164" fontId="9" fillId="3" borderId="0" xfId="0" applyNumberFormat="1" applyFont="1" applyFill="1"/>
    <xf numFmtId="164" fontId="0" fillId="4" borderId="0" xfId="0" applyNumberFormat="1" applyFill="1" applyAlignment="1">
      <alignment vertical="top"/>
    </xf>
    <xf numFmtId="164" fontId="0" fillId="3" borderId="0" xfId="0" applyNumberFormat="1" applyFill="1" applyAlignment="1">
      <alignment vertical="top"/>
    </xf>
    <xf numFmtId="164" fontId="10" fillId="3" borderId="0" xfId="0" applyNumberFormat="1" applyFont="1" applyFill="1" applyAlignment="1">
      <alignment vertical="top"/>
    </xf>
    <xf numFmtId="164" fontId="11" fillId="4" borderId="0" xfId="0" applyNumberFormat="1" applyFont="1" applyFill="1" applyAlignment="1">
      <alignment horizontal="left" vertical="top" indent="1"/>
    </xf>
    <xf numFmtId="164" fontId="12" fillId="3" borderId="0" xfId="0" applyNumberFormat="1" applyFont="1" applyFill="1" applyAlignment="1">
      <alignment vertical="top"/>
    </xf>
    <xf numFmtId="164" fontId="14" fillId="3" borderId="0" xfId="0" applyNumberFormat="1" applyFont="1" applyFill="1" applyAlignment="1">
      <alignment vertical="top"/>
    </xf>
    <xf numFmtId="164" fontId="9" fillId="3" borderId="0" xfId="0" applyNumberFormat="1" applyFont="1" applyFill="1" applyAlignment="1">
      <alignment vertical="top"/>
    </xf>
    <xf numFmtId="164" fontId="4" fillId="2" borderId="0" xfId="0" applyNumberFormat="1" applyFont="1" applyFill="1"/>
    <xf numFmtId="164" fontId="7" fillId="2" borderId="0" xfId="0" quotePrefix="1" applyNumberFormat="1" applyFont="1" applyFill="1" applyAlignment="1">
      <alignment horizontal="left"/>
    </xf>
    <xf numFmtId="164" fontId="7" fillId="2" borderId="0" xfId="0" applyNumberFormat="1" applyFont="1" applyFill="1"/>
    <xf numFmtId="164" fontId="15" fillId="2" borderId="0" xfId="0" quotePrefix="1" applyNumberFormat="1" applyFont="1" applyFill="1" applyAlignment="1">
      <alignment horizontal="left"/>
    </xf>
    <xf numFmtId="164" fontId="6" fillId="2" borderId="1" xfId="0" applyNumberFormat="1" applyFont="1" applyFill="1" applyBorder="1"/>
    <xf numFmtId="164" fontId="11" fillId="4" borderId="0" xfId="0" applyNumberFormat="1" applyFont="1" applyFill="1" applyAlignment="1">
      <alignment horizontal="left" vertical="top" indent="2"/>
    </xf>
    <xf numFmtId="164" fontId="15" fillId="2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 wrapText="1" indent="2"/>
    </xf>
    <xf numFmtId="164" fontId="12" fillId="2" borderId="2" xfId="0" applyNumberFormat="1" applyFont="1" applyFill="1" applyBorder="1" applyAlignment="1">
      <alignment vertical="center"/>
    </xf>
    <xf numFmtId="164" fontId="12" fillId="2" borderId="2" xfId="0" applyNumberFormat="1" applyFont="1" applyFill="1" applyBorder="1" applyAlignment="1">
      <alignment horizontal="left" vertical="center"/>
    </xf>
    <xf numFmtId="164" fontId="0" fillId="2" borderId="2" xfId="0" applyNumberFormat="1" applyFill="1" applyBorder="1"/>
    <xf numFmtId="164" fontId="7" fillId="2" borderId="0" xfId="0" applyNumberFormat="1" applyFont="1" applyFill="1" applyAlignment="1">
      <alignment horizontal="left"/>
    </xf>
    <xf numFmtId="164" fontId="13" fillId="4" borderId="0" xfId="0" applyNumberFormat="1" applyFont="1" applyFill="1" applyAlignment="1">
      <alignment horizontal="left" vertical="top" indent="3"/>
    </xf>
    <xf numFmtId="164" fontId="12" fillId="2" borderId="0" xfId="0" quotePrefix="1" applyNumberFormat="1" applyFont="1" applyFill="1" applyAlignment="1">
      <alignment horizontal="left"/>
    </xf>
    <xf numFmtId="164" fontId="0" fillId="4" borderId="0" xfId="0" applyNumberFormat="1" applyFill="1" applyAlignment="1">
      <alignment vertical="top" wrapText="1"/>
    </xf>
    <xf numFmtId="164" fontId="7" fillId="4" borderId="0" xfId="0" applyNumberFormat="1" applyFont="1" applyFill="1" applyAlignment="1">
      <alignment vertical="top" wrapText="1"/>
    </xf>
    <xf numFmtId="164" fontId="11" fillId="4" borderId="0" xfId="0" applyNumberFormat="1" applyFont="1" applyFill="1" applyAlignment="1">
      <alignment vertical="top" wrapText="1"/>
    </xf>
    <xf numFmtId="164" fontId="13" fillId="4" borderId="0" xfId="0" applyNumberFormat="1" applyFont="1" applyFill="1" applyAlignment="1">
      <alignment vertical="top" wrapText="1"/>
    </xf>
    <xf numFmtId="164" fontId="15" fillId="5" borderId="0" xfId="0" applyNumberFormat="1" applyFont="1" applyFill="1" applyAlignment="1">
      <alignment vertical="top" wrapText="1"/>
    </xf>
    <xf numFmtId="164" fontId="8" fillId="4" borderId="0" xfId="0" applyNumberFormat="1" applyFont="1" applyFill="1" applyAlignment="1">
      <alignment vertical="top" wrapText="1"/>
    </xf>
    <xf numFmtId="164" fontId="16" fillId="4" borderId="0" xfId="0" applyNumberFormat="1" applyFont="1" applyFill="1" applyAlignment="1">
      <alignment vertical="top" wrapText="1"/>
    </xf>
    <xf numFmtId="164" fontId="0" fillId="4" borderId="1" xfId="0" applyNumberFormat="1" applyFill="1" applyBorder="1" applyAlignment="1">
      <alignment vertical="top" wrapText="1"/>
    </xf>
    <xf numFmtId="164" fontId="17" fillId="4" borderId="0" xfId="0" applyNumberFormat="1" applyFont="1" applyFill="1" applyAlignment="1">
      <alignment vertical="top" wrapText="1"/>
    </xf>
    <xf numFmtId="164" fontId="11" fillId="4" borderId="1" xfId="0" applyNumberFormat="1" applyFont="1" applyFill="1" applyBorder="1" applyAlignment="1">
      <alignment vertical="top" wrapText="1"/>
    </xf>
    <xf numFmtId="164" fontId="13" fillId="4" borderId="0" xfId="0" quotePrefix="1" applyNumberFormat="1" applyFont="1" applyFill="1" applyAlignment="1">
      <alignment vertical="top" wrapText="1"/>
    </xf>
    <xf numFmtId="164" fontId="11" fillId="4" borderId="0" xfId="0" quotePrefix="1" applyNumberFormat="1" applyFont="1" applyFill="1" applyAlignment="1">
      <alignment vertical="top" wrapText="1"/>
    </xf>
    <xf numFmtId="164" fontId="8" fillId="5" borderId="0" xfId="0" applyNumberFormat="1" applyFont="1" applyFill="1" applyAlignment="1">
      <alignment vertical="top" wrapText="1"/>
    </xf>
    <xf numFmtId="164" fontId="18" fillId="4" borderId="0" xfId="0" quotePrefix="1" applyNumberFormat="1" applyFont="1" applyFill="1" applyAlignment="1">
      <alignment vertical="top" wrapText="1"/>
    </xf>
    <xf numFmtId="164" fontId="19" fillId="3" borderId="0" xfId="0" applyNumberFormat="1" applyFont="1" applyFill="1" applyAlignment="1">
      <alignment vertical="top"/>
    </xf>
    <xf numFmtId="164" fontId="7" fillId="4" borderId="0" xfId="0" applyNumberFormat="1" applyFont="1" applyFill="1" applyAlignment="1">
      <alignment horizontal="left" vertical="top" indent="1"/>
    </xf>
    <xf numFmtId="164" fontId="11" fillId="4" borderId="0" xfId="0" quotePrefix="1" applyNumberFormat="1" applyFont="1" applyFill="1" applyAlignment="1">
      <alignment horizontal="left" vertical="top" indent="1"/>
    </xf>
    <xf numFmtId="164" fontId="13" fillId="4" borderId="0" xfId="0" applyNumberFormat="1" applyFont="1" applyFill="1" applyAlignment="1">
      <alignment horizontal="left" vertical="top" indent="1"/>
    </xf>
    <xf numFmtId="164" fontId="15" fillId="5" borderId="0" xfId="0" applyNumberFormat="1" applyFont="1" applyFill="1" applyAlignment="1">
      <alignment horizontal="left" vertical="top" indent="1"/>
    </xf>
    <xf numFmtId="164" fontId="8" fillId="4" borderId="0" xfId="0" applyNumberFormat="1" applyFont="1" applyFill="1" applyAlignment="1">
      <alignment horizontal="left" vertical="top" indent="1"/>
    </xf>
    <xf numFmtId="164" fontId="16" fillId="4" borderId="0" xfId="0" applyNumberFormat="1" applyFont="1" applyFill="1" applyAlignment="1">
      <alignment horizontal="left" vertical="top" indent="1"/>
    </xf>
    <xf numFmtId="164" fontId="17" fillId="4" borderId="0" xfId="0" applyNumberFormat="1" applyFont="1" applyFill="1" applyAlignment="1">
      <alignment horizontal="left" vertical="top" indent="1"/>
    </xf>
    <xf numFmtId="164" fontId="16" fillId="4" borderId="0" xfId="0" quotePrefix="1" applyNumberFormat="1" applyFont="1" applyFill="1" applyAlignment="1">
      <alignment horizontal="left" vertical="top" indent="1"/>
    </xf>
    <xf numFmtId="164" fontId="17" fillId="4" borderId="0" xfId="0" quotePrefix="1" applyNumberFormat="1" applyFont="1" applyFill="1" applyAlignment="1">
      <alignment horizontal="left" vertical="top" indent="1"/>
    </xf>
    <xf numFmtId="164" fontId="11" fillId="4" borderId="1" xfId="0" applyNumberFormat="1" applyFont="1" applyFill="1" applyBorder="1" applyAlignment="1">
      <alignment horizontal="left" vertical="top" indent="1"/>
    </xf>
    <xf numFmtId="164" fontId="0" fillId="4" borderId="0" xfId="0" applyNumberFormat="1" applyFill="1" applyAlignment="1">
      <alignment horizontal="left" vertical="top" indent="1"/>
    </xf>
    <xf numFmtId="164" fontId="13" fillId="4" borderId="0" xfId="0" quotePrefix="1" applyNumberFormat="1" applyFont="1" applyFill="1" applyAlignment="1">
      <alignment horizontal="left" vertical="top" indent="1"/>
    </xf>
    <xf numFmtId="164" fontId="11" fillId="4" borderId="0" xfId="0" quotePrefix="1" applyNumberFormat="1" applyFont="1" applyFill="1" applyAlignment="1">
      <alignment horizontal="left" vertical="top" wrapText="1" indent="1"/>
    </xf>
    <xf numFmtId="3" fontId="12" fillId="3" borderId="0" xfId="0" applyNumberFormat="1" applyFont="1" applyFill="1" applyAlignment="1">
      <alignment vertical="top"/>
    </xf>
    <xf numFmtId="164" fontId="7" fillId="4" borderId="0" xfId="0" applyNumberFormat="1" applyFont="1" applyFill="1" applyAlignment="1">
      <alignment horizontal="left" vertical="top" indent="2"/>
    </xf>
    <xf numFmtId="164" fontId="11" fillId="4" borderId="0" xfId="0" quotePrefix="1" applyNumberFormat="1" applyFont="1" applyFill="1" applyAlignment="1">
      <alignment horizontal="left" vertical="top" indent="2"/>
    </xf>
    <xf numFmtId="164" fontId="15" fillId="5" borderId="0" xfId="0" applyNumberFormat="1" applyFont="1" applyFill="1" applyAlignment="1">
      <alignment horizontal="left" vertical="top" indent="2"/>
    </xf>
    <xf numFmtId="164" fontId="16" fillId="4" borderId="0" xfId="0" applyNumberFormat="1" applyFont="1" applyFill="1" applyAlignment="1">
      <alignment horizontal="left" vertical="top" indent="2"/>
    </xf>
    <xf numFmtId="164" fontId="17" fillId="4" borderId="0" xfId="0" applyNumberFormat="1" applyFont="1" applyFill="1" applyAlignment="1">
      <alignment horizontal="left" vertical="top" indent="2"/>
    </xf>
    <xf numFmtId="164" fontId="0" fillId="4" borderId="1" xfId="0" applyNumberFormat="1" applyFill="1" applyBorder="1" applyAlignment="1">
      <alignment horizontal="left" vertical="top" indent="1"/>
    </xf>
    <xf numFmtId="164" fontId="16" fillId="4" borderId="0" xfId="0" quotePrefix="1" applyNumberFormat="1" applyFont="1" applyFill="1" applyAlignment="1">
      <alignment horizontal="left" vertical="top" indent="2"/>
    </xf>
    <xf numFmtId="164" fontId="17" fillId="4" borderId="0" xfId="0" quotePrefix="1" applyNumberFormat="1" applyFont="1" applyFill="1" applyAlignment="1">
      <alignment horizontal="left" vertical="top" indent="2"/>
    </xf>
    <xf numFmtId="164" fontId="0" fillId="4" borderId="0" xfId="0" applyNumberFormat="1" applyFill="1" applyAlignment="1">
      <alignment horizontal="left" vertical="top" indent="2"/>
    </xf>
    <xf numFmtId="164" fontId="13" fillId="4" borderId="0" xfId="0" quotePrefix="1" applyNumberFormat="1" applyFont="1" applyFill="1" applyAlignment="1">
      <alignment horizontal="left" vertical="top" indent="2"/>
    </xf>
    <xf numFmtId="164" fontId="11" fillId="4" borderId="0" xfId="0" quotePrefix="1" applyNumberFormat="1" applyFont="1" applyFill="1" applyAlignment="1">
      <alignment horizontal="left" vertical="top" wrapText="1" indent="2"/>
    </xf>
    <xf numFmtId="164" fontId="17" fillId="4" borderId="0" xfId="0" applyNumberFormat="1" applyFont="1" applyFill="1" applyAlignment="1">
      <alignment horizontal="left" vertical="top" wrapText="1" indent="1"/>
    </xf>
    <xf numFmtId="164" fontId="15" fillId="5" borderId="0" xfId="0" applyNumberFormat="1" applyFont="1" applyFill="1" applyAlignment="1">
      <alignment horizontal="left" vertical="top" wrapText="1" indent="1"/>
    </xf>
    <xf numFmtId="164" fontId="13" fillId="4" borderId="0" xfId="0" applyNumberFormat="1" applyFont="1" applyFill="1" applyAlignment="1">
      <alignment horizontal="left" vertical="top" wrapText="1" indent="1"/>
    </xf>
    <xf numFmtId="164" fontId="16" fillId="4" borderId="0" xfId="0" applyNumberFormat="1" applyFont="1" applyFill="1" applyAlignment="1">
      <alignment horizontal="left" vertical="top" wrapText="1" indent="1"/>
    </xf>
    <xf numFmtId="164" fontId="11" fillId="4" borderId="0" xfId="0" applyNumberFormat="1" applyFont="1" applyFill="1" applyAlignment="1">
      <alignment horizontal="left" vertical="top" indent="3"/>
    </xf>
    <xf numFmtId="164" fontId="7" fillId="4" borderId="0" xfId="0" applyNumberFormat="1" applyFont="1" applyFill="1" applyAlignment="1">
      <alignment horizontal="left" vertical="top" wrapText="1" indent="1"/>
    </xf>
    <xf numFmtId="164" fontId="13" fillId="4" borderId="0" xfId="0" applyNumberFormat="1" applyFont="1" applyFill="1" applyAlignment="1">
      <alignment horizontal="left" vertical="top" indent="4"/>
    </xf>
    <xf numFmtId="164" fontId="17" fillId="4" borderId="0" xfId="0" quotePrefix="1" applyNumberFormat="1" applyFont="1" applyFill="1" applyAlignment="1">
      <alignment horizontal="left" vertical="top" wrapText="1" indent="1"/>
    </xf>
    <xf numFmtId="164" fontId="15" fillId="5" borderId="0" xfId="0" quotePrefix="1" applyNumberFormat="1" applyFont="1" applyFill="1" applyAlignment="1">
      <alignment horizontal="left" vertical="top" wrapText="1" indent="1"/>
    </xf>
    <xf numFmtId="164" fontId="13" fillId="4" borderId="0" xfId="0" quotePrefix="1" applyNumberFormat="1" applyFont="1" applyFill="1" applyAlignment="1">
      <alignment horizontal="left" vertical="top" wrapText="1" indent="1"/>
    </xf>
    <xf numFmtId="164" fontId="16" fillId="4" borderId="0" xfId="0" quotePrefix="1" applyNumberFormat="1" applyFont="1" applyFill="1" applyAlignment="1">
      <alignment horizontal="left" vertical="top" wrapText="1" indent="1"/>
    </xf>
    <xf numFmtId="164" fontId="7" fillId="4" borderId="0" xfId="0" quotePrefix="1" applyNumberFormat="1" applyFont="1" applyFill="1" applyAlignment="1">
      <alignment horizontal="left" vertical="top" wrapText="1" indent="1"/>
    </xf>
    <xf numFmtId="164" fontId="20" fillId="4" borderId="0" xfId="0" applyNumberFormat="1" applyFont="1" applyFill="1" applyAlignment="1">
      <alignment vertical="top" wrapText="1"/>
    </xf>
    <xf numFmtId="164" fontId="20" fillId="4" borderId="0" xfId="0" applyNumberFormat="1" applyFont="1" applyFill="1" applyAlignment="1">
      <alignment horizontal="left" vertical="top" indent="2"/>
    </xf>
    <xf numFmtId="164" fontId="20" fillId="4" borderId="0" xfId="0" applyNumberFormat="1" applyFont="1" applyFill="1" applyAlignment="1">
      <alignment horizontal="left" vertical="top" indent="3"/>
    </xf>
    <xf numFmtId="164" fontId="20" fillId="4" borderId="0" xfId="0" quotePrefix="1" applyNumberFormat="1" applyFont="1" applyFill="1" applyAlignment="1">
      <alignment horizontal="left" vertical="top" indent="2"/>
    </xf>
    <xf numFmtId="165" fontId="2" fillId="8" borderId="0" xfId="0" quotePrefix="1" applyNumberFormat="1" applyFont="1" applyFill="1" applyAlignment="1">
      <alignment horizontal="left"/>
    </xf>
    <xf numFmtId="0" fontId="0" fillId="8" borderId="0" xfId="0" applyFill="1"/>
    <xf numFmtId="164" fontId="3" fillId="8" borderId="0" xfId="0" applyNumberFormat="1" applyFont="1" applyFill="1"/>
    <xf numFmtId="0" fontId="29" fillId="8" borderId="0" xfId="2" quotePrefix="1" applyFont="1" applyFill="1"/>
    <xf numFmtId="0" fontId="27" fillId="8" borderId="0" xfId="3" applyFont="1" applyFill="1"/>
    <xf numFmtId="0" fontId="21" fillId="8" borderId="0" xfId="3" applyFill="1"/>
    <xf numFmtId="0" fontId="24" fillId="8" borderId="0" xfId="3" applyFont="1" applyFill="1" applyAlignment="1">
      <alignment vertical="center"/>
    </xf>
    <xf numFmtId="0" fontId="23" fillId="8" borderId="0" xfId="3" quotePrefix="1" applyFont="1" applyFill="1" applyAlignment="1">
      <alignment horizontal="left" vertical="center"/>
    </xf>
    <xf numFmtId="0" fontId="24" fillId="8" borderId="0" xfId="3" quotePrefix="1" applyFont="1" applyFill="1" applyAlignment="1">
      <alignment horizontal="left" vertical="center"/>
    </xf>
    <xf numFmtId="0" fontId="6" fillId="8" borderId="0" xfId="3" quotePrefix="1" applyFont="1" applyFill="1" applyAlignment="1">
      <alignment horizontal="left"/>
    </xf>
    <xf numFmtId="0" fontId="28" fillId="9" borderId="0" xfId="8" quotePrefix="1" applyFont="1" applyFill="1" applyAlignment="1">
      <alignment horizontal="left" vertical="center"/>
    </xf>
    <xf numFmtId="0" fontId="24" fillId="8" borderId="0" xfId="7" applyFont="1" applyFill="1" applyAlignment="1">
      <alignment vertical="center"/>
    </xf>
    <xf numFmtId="0" fontId="24" fillId="8" borderId="0" xfId="7" applyFont="1" applyFill="1"/>
    <xf numFmtId="0" fontId="30" fillId="8" borderId="0" xfId="3" quotePrefix="1" applyFont="1" applyFill="1" applyAlignment="1">
      <alignment horizontal="left" vertical="center"/>
    </xf>
    <xf numFmtId="0" fontId="31" fillId="8" borderId="0" xfId="8" quotePrefix="1" applyFont="1" applyFill="1"/>
    <xf numFmtId="0" fontId="32" fillId="8" borderId="0" xfId="0" applyFont="1" applyFill="1"/>
    <xf numFmtId="165" fontId="33" fillId="2" borderId="0" xfId="0" applyNumberFormat="1" applyFont="1" applyFill="1"/>
    <xf numFmtId="165" fontId="33" fillId="3" borderId="0" xfId="0" applyNumberFormat="1" applyFont="1" applyFill="1"/>
    <xf numFmtId="0" fontId="25" fillId="8" borderId="0" xfId="8" applyFill="1" applyAlignment="1">
      <alignment horizontal="center"/>
    </xf>
    <xf numFmtId="164" fontId="10" fillId="3" borderId="0" xfId="0" applyNumberFormat="1" applyFont="1" applyFill="1" applyAlignment="1">
      <alignment vertical="center"/>
    </xf>
    <xf numFmtId="164" fontId="12" fillId="3" borderId="0" xfId="0" applyNumberFormat="1" applyFont="1" applyFill="1" applyAlignment="1">
      <alignment vertical="center"/>
    </xf>
    <xf numFmtId="164" fontId="34" fillId="3" borderId="0" xfId="0" applyNumberFormat="1" applyFont="1" applyFill="1" applyAlignment="1">
      <alignment vertical="top"/>
    </xf>
    <xf numFmtId="164" fontId="34" fillId="3" borderId="0" xfId="0" applyNumberFormat="1" applyFont="1" applyFill="1" applyAlignment="1">
      <alignment vertical="center"/>
    </xf>
    <xf numFmtId="164" fontId="8" fillId="4" borderId="0" xfId="0" quotePrefix="1" applyNumberFormat="1" applyFont="1" applyFill="1" applyAlignment="1">
      <alignment horizontal="left" vertical="top" wrapText="1" indent="1"/>
    </xf>
    <xf numFmtId="0" fontId="35" fillId="8" borderId="0" xfId="0" applyFont="1" applyFill="1"/>
    <xf numFmtId="0" fontId="25" fillId="8" borderId="0" xfId="8" quotePrefix="1" applyFill="1"/>
    <xf numFmtId="164" fontId="7" fillId="4" borderId="0" xfId="0" quotePrefix="1" applyNumberFormat="1" applyFont="1" applyFill="1" applyAlignment="1">
      <alignment vertical="top" wrapText="1"/>
    </xf>
    <xf numFmtId="164" fontId="7" fillId="6" borderId="6" xfId="0" applyNumberFormat="1" applyFont="1" applyFill="1" applyBorder="1" applyAlignment="1">
      <alignment horizontal="left" vertical="center" wrapText="1"/>
    </xf>
    <xf numFmtId="0" fontId="7" fillId="6" borderId="7" xfId="0" applyFont="1" applyFill="1" applyBorder="1" applyAlignment="1">
      <alignment horizontal="left" vertical="center"/>
    </xf>
    <xf numFmtId="0" fontId="7" fillId="6" borderId="8" xfId="0" applyFont="1" applyFill="1" applyBorder="1" applyAlignment="1">
      <alignment horizontal="left" vertical="center"/>
    </xf>
    <xf numFmtId="164" fontId="7" fillId="6" borderId="3" xfId="0" applyNumberFormat="1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" vertical="center"/>
    </xf>
    <xf numFmtId="164" fontId="7" fillId="6" borderId="3" xfId="0" quotePrefix="1" applyNumberFormat="1" applyFont="1" applyFill="1" applyBorder="1" applyAlignment="1">
      <alignment horizontal="center" vertical="center" wrapText="1"/>
    </xf>
    <xf numFmtId="164" fontId="7" fillId="6" borderId="4" xfId="0" applyNumberFormat="1" applyFont="1" applyFill="1" applyBorder="1" applyAlignment="1">
      <alignment horizontal="center" vertical="center" wrapText="1"/>
    </xf>
    <xf numFmtId="164" fontId="7" fillId="6" borderId="5" xfId="0" applyNumberFormat="1" applyFont="1" applyFill="1" applyBorder="1" applyAlignment="1">
      <alignment horizontal="center" vertical="center" wrapText="1"/>
    </xf>
  </cellXfs>
  <cellStyles count="9">
    <cellStyle name="Estilo 1" xfId="5" xr:uid="{00000000-0005-0000-0000-000000000000}"/>
    <cellStyle name="Hipervínculo" xfId="8" builtinId="8"/>
    <cellStyle name="Normal" xfId="0" builtinId="0"/>
    <cellStyle name="Normal 2" xfId="1" xr:uid="{00000000-0005-0000-0000-000003000000}"/>
    <cellStyle name="Normal 3" xfId="4" xr:uid="{00000000-0005-0000-0000-000004000000}"/>
    <cellStyle name="Normal 4" xfId="6" xr:uid="{00000000-0005-0000-0000-000005000000}"/>
    <cellStyle name="Normal 5" xfId="3" xr:uid="{00000000-0005-0000-0000-000006000000}"/>
    <cellStyle name="Normal 5 2" xfId="7" xr:uid="{00000000-0005-0000-0000-000007000000}"/>
    <cellStyle name="Normal 6" xfId="2" xr:uid="{00000000-0005-0000-0000-000008000000}"/>
  </cellStyles>
  <dxfs count="116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A6CAF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99CCFF"/>
      <rgbColor rgb="00DFEAF9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4B2274"/>
      <rgbColor rgb="00336666"/>
      <rgbColor rgb="00003300"/>
      <rgbColor rgb="00333300"/>
      <rgbColor rgb="00663300"/>
      <rgbColor rgb="00993366"/>
      <rgbColor rgb="00DFEAF9"/>
      <rgbColor rgb="00EEF4FC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1"/>
  <sheetViews>
    <sheetView tabSelected="1" workbookViewId="0">
      <pane ySplit="7" topLeftCell="A8" activePane="bottomLeft" state="frozen"/>
      <selection activeCell="E23" sqref="E23"/>
      <selection pane="bottomLeft"/>
    </sheetView>
  </sheetViews>
  <sheetFormatPr baseColWidth="10" defaultColWidth="11.453125" defaultRowHeight="12.5"/>
  <cols>
    <col min="1" max="1" width="9.1796875" style="89" bestFit="1" customWidth="1"/>
    <col min="2" max="2" width="58.1796875" style="89" customWidth="1"/>
    <col min="3" max="3" width="2.7265625" style="89" customWidth="1"/>
    <col min="4" max="4" width="57.81640625" style="89" customWidth="1"/>
    <col min="5" max="16384" width="11.453125" style="89"/>
  </cols>
  <sheetData>
    <row r="1" spans="1:4" ht="15.5">
      <c r="A1" s="92" t="s">
        <v>161</v>
      </c>
      <c r="B1" s="93"/>
      <c r="C1" s="93"/>
    </row>
    <row r="2" spans="1:4" ht="20">
      <c r="A2" s="94"/>
      <c r="B2" s="101" t="s">
        <v>162</v>
      </c>
      <c r="C2" s="94"/>
    </row>
    <row r="3" spans="1:4" ht="18">
      <c r="A3" s="94"/>
      <c r="B3" s="95" t="s">
        <v>306</v>
      </c>
      <c r="C3" s="94"/>
    </row>
    <row r="4" spans="1:4" ht="15.5">
      <c r="A4" s="93"/>
      <c r="B4" s="96" t="s">
        <v>288</v>
      </c>
      <c r="C4" s="93"/>
    </row>
    <row r="5" spans="1:4" ht="13">
      <c r="A5" s="93"/>
      <c r="B5" s="97" t="s">
        <v>289</v>
      </c>
      <c r="C5" s="93"/>
    </row>
    <row r="7" spans="1:4" ht="15.5">
      <c r="B7" s="98" t="s">
        <v>163</v>
      </c>
      <c r="C7" s="99"/>
      <c r="D7" s="98" t="s">
        <v>202</v>
      </c>
    </row>
    <row r="8" spans="1:4" ht="15.5">
      <c r="B8" s="100"/>
      <c r="C8" s="99"/>
      <c r="D8" s="100"/>
    </row>
    <row r="9" spans="1:4" ht="14">
      <c r="B9" s="102" t="s">
        <v>165</v>
      </c>
      <c r="D9" s="102" t="s">
        <v>164</v>
      </c>
    </row>
    <row r="10" spans="1:4" ht="14">
      <c r="B10" s="102" t="s">
        <v>166</v>
      </c>
      <c r="D10" s="102" t="s">
        <v>184</v>
      </c>
    </row>
    <row r="11" spans="1:4" ht="14">
      <c r="B11" s="102" t="s">
        <v>167</v>
      </c>
      <c r="D11" s="102" t="s">
        <v>185</v>
      </c>
    </row>
    <row r="12" spans="1:4" ht="14">
      <c r="B12" s="102" t="s">
        <v>168</v>
      </c>
      <c r="D12" s="102" t="s">
        <v>186</v>
      </c>
    </row>
    <row r="13" spans="1:4" ht="14">
      <c r="B13" s="102" t="s">
        <v>169</v>
      </c>
      <c r="D13" s="102" t="s">
        <v>187</v>
      </c>
    </row>
    <row r="14" spans="1:4" ht="14">
      <c r="B14" s="102" t="s">
        <v>170</v>
      </c>
      <c r="D14" s="102" t="s">
        <v>188</v>
      </c>
    </row>
    <row r="15" spans="1:4" ht="14">
      <c r="B15" s="102" t="s">
        <v>171</v>
      </c>
      <c r="D15" s="102" t="s">
        <v>189</v>
      </c>
    </row>
    <row r="16" spans="1:4" ht="14">
      <c r="B16" s="102" t="s">
        <v>172</v>
      </c>
      <c r="D16" s="102" t="s">
        <v>190</v>
      </c>
    </row>
    <row r="17" spans="1:4" ht="14">
      <c r="B17" s="102" t="s">
        <v>173</v>
      </c>
      <c r="D17" s="102" t="s">
        <v>191</v>
      </c>
    </row>
    <row r="18" spans="1:4" ht="14">
      <c r="A18" s="102"/>
      <c r="B18" s="102" t="s">
        <v>174</v>
      </c>
      <c r="C18" s="102"/>
      <c r="D18" s="102" t="s">
        <v>192</v>
      </c>
    </row>
    <row r="19" spans="1:4" ht="14">
      <c r="A19" s="102"/>
      <c r="B19" s="102" t="s">
        <v>175</v>
      </c>
      <c r="C19" s="102"/>
      <c r="D19" s="102" t="s">
        <v>193</v>
      </c>
    </row>
    <row r="20" spans="1:4" ht="14">
      <c r="A20" s="102"/>
      <c r="B20" s="102" t="s">
        <v>176</v>
      </c>
      <c r="C20" s="102"/>
      <c r="D20" s="102" t="s">
        <v>194</v>
      </c>
    </row>
    <row r="21" spans="1:4" ht="14">
      <c r="A21" s="102"/>
      <c r="B21" s="102" t="s">
        <v>177</v>
      </c>
      <c r="C21" s="102"/>
      <c r="D21" s="102" t="s">
        <v>195</v>
      </c>
    </row>
    <row r="22" spans="1:4" ht="14">
      <c r="A22" s="102"/>
      <c r="B22" s="102" t="s">
        <v>178</v>
      </c>
      <c r="C22" s="102"/>
      <c r="D22" s="102" t="s">
        <v>196</v>
      </c>
    </row>
    <row r="23" spans="1:4" ht="14">
      <c r="A23" s="102"/>
      <c r="B23" s="102" t="s">
        <v>179</v>
      </c>
      <c r="C23" s="102"/>
      <c r="D23" s="102" t="s">
        <v>197</v>
      </c>
    </row>
    <row r="24" spans="1:4" ht="14">
      <c r="A24" s="102"/>
      <c r="B24" s="102" t="s">
        <v>180</v>
      </c>
      <c r="C24" s="102"/>
      <c r="D24" s="102" t="s">
        <v>198</v>
      </c>
    </row>
    <row r="25" spans="1:4" ht="14">
      <c r="A25" s="102"/>
      <c r="B25" s="102" t="s">
        <v>181</v>
      </c>
      <c r="C25" s="102"/>
      <c r="D25" s="102" t="s">
        <v>199</v>
      </c>
    </row>
    <row r="26" spans="1:4" ht="14">
      <c r="A26" s="102"/>
      <c r="B26" s="102" t="s">
        <v>182</v>
      </c>
      <c r="C26" s="102"/>
      <c r="D26" s="102" t="s">
        <v>200</v>
      </c>
    </row>
    <row r="27" spans="1:4" ht="14">
      <c r="A27" s="102"/>
      <c r="B27" s="102" t="s">
        <v>183</v>
      </c>
      <c r="C27" s="102"/>
      <c r="D27" s="102" t="s">
        <v>201</v>
      </c>
    </row>
    <row r="28" spans="1:4" ht="14">
      <c r="A28" s="102"/>
      <c r="B28" s="102" t="s">
        <v>256</v>
      </c>
      <c r="C28" s="102"/>
      <c r="D28" s="102" t="s">
        <v>257</v>
      </c>
    </row>
    <row r="29" spans="1:4" ht="14">
      <c r="A29" s="102"/>
      <c r="B29" s="102" t="s">
        <v>262</v>
      </c>
      <c r="C29" s="102"/>
      <c r="D29" s="102" t="s">
        <v>263</v>
      </c>
    </row>
    <row r="30" spans="1:4" ht="14">
      <c r="A30" s="102"/>
      <c r="B30" s="102" t="s">
        <v>266</v>
      </c>
      <c r="C30" s="102"/>
      <c r="D30" s="102" t="s">
        <v>267</v>
      </c>
    </row>
    <row r="31" spans="1:4" ht="14">
      <c r="A31" s="102"/>
      <c r="B31" s="102" t="s">
        <v>268</v>
      </c>
      <c r="C31" s="102"/>
      <c r="D31" s="102" t="s">
        <v>269</v>
      </c>
    </row>
    <row r="32" spans="1:4" ht="14">
      <c r="A32" s="102"/>
      <c r="B32" s="102" t="s">
        <v>274</v>
      </c>
      <c r="C32" s="102"/>
      <c r="D32" s="102" t="s">
        <v>275</v>
      </c>
    </row>
    <row r="33" spans="1:4" ht="14">
      <c r="A33" s="102"/>
      <c r="B33" s="102" t="s">
        <v>276</v>
      </c>
      <c r="C33" s="102"/>
      <c r="D33" s="102" t="s">
        <v>277</v>
      </c>
    </row>
    <row r="34" spans="1:4" ht="14">
      <c r="A34" s="102"/>
      <c r="B34" s="102" t="s">
        <v>280</v>
      </c>
      <c r="C34" s="102"/>
      <c r="D34" s="102" t="s">
        <v>282</v>
      </c>
    </row>
    <row r="35" spans="1:4" ht="14">
      <c r="A35" s="102"/>
      <c r="B35" s="102" t="s">
        <v>284</v>
      </c>
      <c r="C35" s="102"/>
      <c r="D35" s="102" t="s">
        <v>285</v>
      </c>
    </row>
    <row r="36" spans="1:4" ht="14">
      <c r="A36" s="102"/>
      <c r="B36" s="102" t="s">
        <v>300</v>
      </c>
      <c r="C36" s="102"/>
      <c r="D36" s="102" t="s">
        <v>302</v>
      </c>
    </row>
    <row r="37" spans="1:4" ht="14">
      <c r="A37" s="102"/>
      <c r="B37" s="102" t="s">
        <v>301</v>
      </c>
      <c r="C37" s="102"/>
      <c r="D37" s="102" t="s">
        <v>303</v>
      </c>
    </row>
    <row r="38" spans="1:4" ht="14">
      <c r="A38" s="102"/>
      <c r="B38" s="102"/>
      <c r="C38" s="102"/>
      <c r="D38" s="102"/>
    </row>
    <row r="39" spans="1:4">
      <c r="B39" s="113"/>
    </row>
    <row r="40" spans="1:4">
      <c r="B40" s="89" t="s">
        <v>304</v>
      </c>
    </row>
    <row r="41" spans="1:4" ht="13">
      <c r="B41" s="112" t="s">
        <v>305</v>
      </c>
    </row>
  </sheetData>
  <hyperlinks>
    <hyperlink ref="D25" location="'Tabla17b AACC 2011'!A1" display="Tabla 17b: Cuentas del subsector AACC del año 2011" xr:uid="{00000000-0004-0000-0000-000000000000}"/>
    <hyperlink ref="D26" location="'Tabla18b AACC 2012'!A1" display="Tabla 18b: Cuentas del subsector AACC del año 2012" xr:uid="{00000000-0004-0000-0000-000001000000}"/>
    <hyperlink ref="B9" location="'Tabla1a AAPP 1995'!A1" display="Tabla 1a: Cuentas de las AAPP del año 1995" xr:uid="{00000000-0004-0000-0000-000002000000}"/>
    <hyperlink ref="B10" location="'Tabla2a AAPP 1996'!A1" display="Tabla 2a: Cuentas de las AAPP del año 1996" xr:uid="{00000000-0004-0000-0000-000003000000}"/>
    <hyperlink ref="B11" location="'Tabla3a AAPP 1997'!A1" display="Tabla 3a: Cuentas de las AAPP del año 1997" xr:uid="{00000000-0004-0000-0000-000004000000}"/>
    <hyperlink ref="B12" location="'Tabla4a AAPP 1998'!A1" display="Tabla 4a: Cuentas de las AAPP del año 1998" xr:uid="{00000000-0004-0000-0000-000005000000}"/>
    <hyperlink ref="B13" location="'Tabla5a AAPP 1999'!A1" display="Tabla 5a: Cuentas de las AAPP del año 1999" xr:uid="{00000000-0004-0000-0000-000006000000}"/>
    <hyperlink ref="B14" location="'Tabla5a AAPP 1999'!A1" display="Tabla 6a: Cuentas de las AAPP del año 2000" xr:uid="{00000000-0004-0000-0000-000007000000}"/>
    <hyperlink ref="B15" location="'Tabla7a AAPP 2001'!A1" display="Tabla 7a: Cuentas de las AAPP del año 2001" xr:uid="{00000000-0004-0000-0000-000008000000}"/>
    <hyperlink ref="B16" location="'Tabla8a AAPP 2002'!A1" display="Tabla 8a: Cuentas de las AAPP del año 2002" xr:uid="{00000000-0004-0000-0000-000009000000}"/>
    <hyperlink ref="B17" location="'Tabla9a AAPP 2003'!A1" display="Tabla 9a: Cuentas de las AAPP del año 2003" xr:uid="{00000000-0004-0000-0000-00000A000000}"/>
    <hyperlink ref="B18" location="'Tabla10a AAPP 2004'!A1" display="Tabla 10a: Cuentas de las AAPP del año 2004" xr:uid="{00000000-0004-0000-0000-00000B000000}"/>
    <hyperlink ref="B19" location="'Tabla11a AAPP 2005'!A1" display="Tabla 11a: Cuentas de las AAPP del año 2005" xr:uid="{00000000-0004-0000-0000-00000C000000}"/>
    <hyperlink ref="B20" location="'Tabla12a AAPP 2006'!A1" display="Tabla 12a: Cuentas de las AAPP del año 2006" xr:uid="{00000000-0004-0000-0000-00000D000000}"/>
    <hyperlink ref="B21" location="'Tabla13a AAPP 2007'!A1" display="Tabla 13a: Cuentas de las AAPP del año 2007" xr:uid="{00000000-0004-0000-0000-00000E000000}"/>
    <hyperlink ref="B22" location="'Tabla14a AAPP 2008'!A1" display="Tabla 14a: Cuentas de las AAPP del año 2008" xr:uid="{00000000-0004-0000-0000-00000F000000}"/>
    <hyperlink ref="B23" location="'Tabla15a AAPP 2009'!A1" display="Tabla 15a: Cuentas de las AAPP del año 2009" xr:uid="{00000000-0004-0000-0000-000010000000}"/>
    <hyperlink ref="B24" location="'Tabla16a AAPP 2010'!A1" display="Tabla 16a: Cuentas de las AAPP del año 2010" xr:uid="{00000000-0004-0000-0000-000011000000}"/>
    <hyperlink ref="B25" location="'Tabla17a AAPP 2011'!A1" display="Tabla 17a: Cuentas de las AAPP del año 2011" xr:uid="{00000000-0004-0000-0000-000012000000}"/>
    <hyperlink ref="B26" location="'Tabla18a AAPP 2012'!A1" display="Tabla 18a: Cuentas de las AAPP del año 2012" xr:uid="{00000000-0004-0000-0000-000013000000}"/>
    <hyperlink ref="B27" location="'Tabla19a AAPP 2013'!A1" display="Tabla 19a: Cuentas de las AAPP del año 2013" xr:uid="{00000000-0004-0000-0000-000014000000}"/>
    <hyperlink ref="D15" location="'Tabla7b AACC 2001'!A1" display="Tabla 7b: Cuentas del subsector AACC del año 2001" xr:uid="{00000000-0004-0000-0000-000015000000}"/>
    <hyperlink ref="D16" location="'Tabla8b AACC 2002'!A1" display="Tabla 8b: Cuentas del subsector AACC del año 2002" xr:uid="{00000000-0004-0000-0000-000016000000}"/>
    <hyperlink ref="D17" location="'Tabla9b AACC 2003'!A1" display="Tabla 9b: Cuentas del subsector AACC del año 2003" xr:uid="{00000000-0004-0000-0000-000017000000}"/>
    <hyperlink ref="D18" location="'Tabla10b AACC 2004'!A1" display="Tabla 10b: Cuentas del subsector AACC del año 2004" xr:uid="{00000000-0004-0000-0000-000018000000}"/>
    <hyperlink ref="D19" location="'Tabla11b AACC 2005'!A1" display="Tabla 11b: Cuentas del subsector AACC del año 2005" xr:uid="{00000000-0004-0000-0000-000019000000}"/>
    <hyperlink ref="D20" location="'Tabla12b AACC 2006'!A1" display="Tabla 12b: Cuentas del subsector AACC del año 2006" xr:uid="{00000000-0004-0000-0000-00001A000000}"/>
    <hyperlink ref="D21" location="'Tabla13b AACC 2007'!A1" display="Tabla 13b: Cuentas del subsector AACC del año 2007" xr:uid="{00000000-0004-0000-0000-00001B000000}"/>
    <hyperlink ref="D22" location="'Tabla14b AACC 2008'!A1" display="Tabla 14b: Cuentas del subsector AACC del año 2008" xr:uid="{00000000-0004-0000-0000-00001C000000}"/>
    <hyperlink ref="D23" location="'Tabla15b AACC 2009'!A1" display="Tabla 15b: Cuentas del subsector AACC del año 2009" xr:uid="{00000000-0004-0000-0000-00001D000000}"/>
    <hyperlink ref="D24" location="'Tabla16b AACC 2010'!A1" display="Tabla 16b: Cuentas del subsector AACC del año 2010" xr:uid="{00000000-0004-0000-0000-00001E000000}"/>
    <hyperlink ref="D27" location="'Tabla19b AACC 2013'!A1" display="Tabla 19b: Cuentas del subsector AACC del año 2013" xr:uid="{00000000-0004-0000-0000-00001F000000}"/>
    <hyperlink ref="D14" location="'Tabla6b AACC 2000'!A1" display="Tabla 6b: Cuentas del subsector AACC del año 2000" xr:uid="{00000000-0004-0000-0000-000020000000}"/>
    <hyperlink ref="D10" location="'Tabla2b AACC 1996'!A1" display="Tabla 2b: Cuentas del subsector AACC del año 1996" xr:uid="{00000000-0004-0000-0000-000021000000}"/>
    <hyperlink ref="D9" location="'Tabla1b AACC 1995'!A1" display="Tabla 1b: Cuentas del subsector AACC del año 1995" xr:uid="{00000000-0004-0000-0000-000022000000}"/>
    <hyperlink ref="D11" location="'Tabla3b AACC 1997'!A1" display="Tabla 3b: Cuentas del subsector AACC del año 1997" xr:uid="{00000000-0004-0000-0000-000023000000}"/>
    <hyperlink ref="D12" location="'Tabla4b AACC 1998'!A1" display="Tabla 4b: Cuentas del subsector AACC del año 1998" xr:uid="{00000000-0004-0000-0000-000024000000}"/>
    <hyperlink ref="D13" location="'Tabla5b AACC 1999'!A1" display="Tabla 5b: Cuentas del subsector AACC del año 1999" xr:uid="{00000000-0004-0000-0000-000025000000}"/>
    <hyperlink ref="B28" location="'Tabla20a AAPP 2014'!A1" display="Tabla 20a: Cuentas de las AAPP del año 2014" xr:uid="{00000000-0004-0000-0000-000026000000}"/>
    <hyperlink ref="D28" location="'Tabla20b AACC 2014'!A1" display="Tabla 20b: Cuentas del subsector AACC del año 2014" xr:uid="{00000000-0004-0000-0000-000027000000}"/>
    <hyperlink ref="D29" location="'Tabla21b AACC 2015'!A1" display="Tabla 21b: Cuentas del subsector AACC del año 2015" xr:uid="{00000000-0004-0000-0000-000028000000}"/>
    <hyperlink ref="B29" location="'Tabla21a AAPP 2015'!A1" display="Tabla 21a: Cuentas de las AAPP del año 2015 " xr:uid="{00000000-0004-0000-0000-000029000000}"/>
    <hyperlink ref="B30" location="'Tabla22a AAPP 2016'!A1" display="Tabla 22a: Cuentas de las AAPP del año 2016" xr:uid="{00000000-0004-0000-0000-00002A000000}"/>
    <hyperlink ref="D30" location="'Tabla22b AACC 2016'!A1" display="Tabla 22b: Cuentas del subsector AACC del año 2016" xr:uid="{00000000-0004-0000-0000-00002B000000}"/>
    <hyperlink ref="B31" location="'Tabla23a AAPP 2017'!A1" display="Tabla 23a: Cuentas de las AAPP del año 2017_" xr:uid="{00000000-0004-0000-0000-00002C000000}"/>
    <hyperlink ref="D31" location="'Tabla23b AACC 2017'!A1" display="Tabla 23b: Cuentas del subsector AACC del año 2017" xr:uid="{00000000-0004-0000-0000-00002D000000}"/>
    <hyperlink ref="D32" location="'Tabla24b AACC 2018'!A1" display="Tabla 24b: Cuentas del subsector AACC del año 2018" xr:uid="{00000000-0004-0000-0000-00002E000000}"/>
    <hyperlink ref="B33" location="'Tabla25a AAPP 2019'!A1" display="Tabla 25a: Cuentas de las AAPP del año 2019" xr:uid="{00000000-0004-0000-0000-00002F000000}"/>
    <hyperlink ref="B32" location="'Tabla24a AAPP 2018'!A1" display="Tabla 24a: Cuentas de las AAPP del año 2018" xr:uid="{00000000-0004-0000-0000-000030000000}"/>
    <hyperlink ref="D33" location="'Tabla25b AACC 2019'!A1" display="Tabla 25b: Cuentas del subsector AACC del año 2019" xr:uid="{00000000-0004-0000-0000-000031000000}"/>
    <hyperlink ref="B34" location="'Tabla26a AAPP 2020'!A1" display="Tabla 26a: Cuentas de las AAPP del año 2020" xr:uid="{00000000-0004-0000-0000-000032000000}"/>
    <hyperlink ref="D34" location="'Tabla26b AACC 2020'!A1" display="Tabla 26b: Cuentas del subsector AACC del año 2020" xr:uid="{00000000-0004-0000-0000-000033000000}"/>
    <hyperlink ref="B35" location="'Tabla27a AAPP 2021'!A1" display="Tabla 27a: Cuentas de las AAPP del año 2021" xr:uid="{00000000-0004-0000-0000-000034000000}"/>
    <hyperlink ref="D35" location="'Tabla27b AACC 2021'!A1" display="Tabla 27b: Cuentas del subsector AACC del año 2021" xr:uid="{00000000-0004-0000-0000-000035000000}"/>
    <hyperlink ref="B36" location="'Tabla28a AAPP 2022'!A1" display="Tabla 28a: Cuentas de las AAPP del año 2022" xr:uid="{00000000-0004-0000-0000-000036000000}"/>
    <hyperlink ref="D36" location="'Tabla28b AACC 2022'!A1" display="Tabla 28b: Cuentas del subsector AACC del año 2022" xr:uid="{00000000-0004-0000-0000-000037000000}"/>
    <hyperlink ref="B37" location="'Tabla29a AAPP 2023_P'!A1" display="Tabla 29a: Cuentas de las AAPP del año 2023_P" xr:uid="{40163B69-3871-4E4C-8BC1-7DD3E379B933}"/>
    <hyperlink ref="D37" location="'Tabla29b AACC 2023_P'!A1" display="Tabla 29b: Cuentas del subsector AACC del año 2023_P" xr:uid="{4619A51D-5D0C-44E2-8F31-39DA7FA85684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249977111117893"/>
  </sheetPr>
  <dimension ref="A1:P251"/>
  <sheetViews>
    <sheetView zoomScaleNormal="100" workbookViewId="0">
      <pane ySplit="4" topLeftCell="A96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234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96770</v>
      </c>
      <c r="J16" s="33">
        <f>+C46+C51+C52+C21+C25</f>
        <v>27694</v>
      </c>
      <c r="K16" s="33">
        <f>+D46+D51+D52+D21+D25</f>
        <v>39211</v>
      </c>
      <c r="L16" s="33">
        <f>+E46+E51+E52+E21+E25</f>
        <v>20893</v>
      </c>
      <c r="M16" s="33">
        <f>+F46+F51+F52+F21+F25</f>
        <v>8972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5404</v>
      </c>
      <c r="J17" s="34">
        <v>1465</v>
      </c>
      <c r="K17" s="34">
        <v>1350</v>
      </c>
      <c r="L17" s="34">
        <v>2216</v>
      </c>
      <c r="M17" s="34">
        <v>373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2944</v>
      </c>
      <c r="J18" s="34">
        <v>1192</v>
      </c>
      <c r="K18" s="34">
        <v>1585</v>
      </c>
      <c r="L18" s="34">
        <v>151</v>
      </c>
      <c r="M18" s="34">
        <v>16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88422</v>
      </c>
      <c r="J19" s="34">
        <f>+J16-J17-J18</f>
        <v>25037</v>
      </c>
      <c r="K19" s="34">
        <f>+K16-K17-K18</f>
        <v>36276</v>
      </c>
      <c r="L19" s="34">
        <f>+L16-L17-L18</f>
        <v>18526</v>
      </c>
      <c r="M19" s="34">
        <f>+M16-M17-M18</f>
        <v>8583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2356</v>
      </c>
      <c r="J20" s="42">
        <v>335</v>
      </c>
      <c r="K20" s="42">
        <v>1150</v>
      </c>
      <c r="L20" s="42">
        <v>871</v>
      </c>
      <c r="M20" s="42">
        <v>0</v>
      </c>
      <c r="O20" s="107"/>
      <c r="P20" s="15"/>
    </row>
    <row r="21" spans="2:16" s="13" customFormat="1" ht="16.149999999999999" customHeight="1">
      <c r="B21" s="33">
        <v>23528</v>
      </c>
      <c r="C21" s="33">
        <v>4670</v>
      </c>
      <c r="D21" s="33">
        <v>7824</v>
      </c>
      <c r="E21" s="33">
        <v>8362</v>
      </c>
      <c r="F21" s="33">
        <v>2672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73242</v>
      </c>
      <c r="C23" s="36">
        <f>+J16-C21</f>
        <v>23024</v>
      </c>
      <c r="D23" s="36">
        <f>+K16-D21</f>
        <v>31387</v>
      </c>
      <c r="E23" s="36">
        <f>+L16-E21</f>
        <v>12531</v>
      </c>
      <c r="F23" s="36">
        <f>+M16-F21</f>
        <v>6300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12132</v>
      </c>
      <c r="C25" s="33">
        <v>5755</v>
      </c>
      <c r="D25" s="33">
        <v>3981</v>
      </c>
      <c r="E25" s="33">
        <v>2184</v>
      </c>
      <c r="F25" s="33">
        <v>212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61110</v>
      </c>
      <c r="C27" s="36">
        <f>+C23-C25</f>
        <v>17269</v>
      </c>
      <c r="D27" s="36">
        <f>+D23-D25</f>
        <v>27406</v>
      </c>
      <c r="E27" s="36">
        <f>+E23-E25</f>
        <v>10347</v>
      </c>
      <c r="F27" s="36">
        <f>+F23-F25</f>
        <v>6088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61110</v>
      </c>
      <c r="J44" s="38">
        <f>+C27</f>
        <v>17269</v>
      </c>
      <c r="K44" s="38">
        <f>+D27</f>
        <v>27406</v>
      </c>
      <c r="L44" s="38">
        <f>+E27</f>
        <v>10347</v>
      </c>
      <c r="M44" s="38">
        <f>+F27</f>
        <v>6088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61026</v>
      </c>
      <c r="C46" s="33">
        <v>17246</v>
      </c>
      <c r="D46" s="33">
        <v>27370</v>
      </c>
      <c r="E46" s="33">
        <v>10345</v>
      </c>
      <c r="F46" s="33">
        <v>6065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f>+C47+D47+E47+F47</f>
        <v>47015</v>
      </c>
      <c r="C47" s="34">
        <v>13135</v>
      </c>
      <c r="D47" s="34">
        <v>21288</v>
      </c>
      <c r="E47" s="34">
        <v>7790</v>
      </c>
      <c r="F47" s="34">
        <v>4802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14011</v>
      </c>
      <c r="C48" s="34">
        <f>SUM(C49:C50)</f>
        <v>4111</v>
      </c>
      <c r="D48" s="34">
        <f>SUM(D49:D50)</f>
        <v>6082</v>
      </c>
      <c r="E48" s="34">
        <f>SUM(E49:E50)</f>
        <v>2555</v>
      </c>
      <c r="F48" s="34">
        <f>SUM(F49:F50)</f>
        <v>1263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f t="shared" ref="B49:B50" si="0">+C49+D49+E49+F49</f>
        <v>8925</v>
      </c>
      <c r="C49" s="84">
        <v>1506</v>
      </c>
      <c r="D49" s="84">
        <v>3871</v>
      </c>
      <c r="E49" s="84">
        <v>2357</v>
      </c>
      <c r="F49" s="84">
        <v>1191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f t="shared" si="0"/>
        <v>5086</v>
      </c>
      <c r="C50" s="84">
        <v>2605</v>
      </c>
      <c r="D50" s="84">
        <v>2211</v>
      </c>
      <c r="E50" s="84">
        <v>198</v>
      </c>
      <c r="F50" s="84">
        <v>72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84</v>
      </c>
      <c r="C51" s="33">
        <v>23</v>
      </c>
      <c r="D51" s="33">
        <v>36</v>
      </c>
      <c r="E51" s="33">
        <v>2</v>
      </c>
      <c r="F51" s="33">
        <v>23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67814</v>
      </c>
      <c r="J70" s="33">
        <f>+J71+J75</f>
        <v>47855</v>
      </c>
      <c r="K70" s="33">
        <f>+K71+K75</f>
        <v>7979</v>
      </c>
      <c r="L70" s="33">
        <f>+L71+L75</f>
        <v>11980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60668</v>
      </c>
      <c r="J71" s="34">
        <f>+J72+J73+J74</f>
        <v>47663</v>
      </c>
      <c r="K71" s="34">
        <f>+K72+K73+K74</f>
        <v>7867</v>
      </c>
      <c r="L71" s="34">
        <f>+L72+L73+L74</f>
        <v>5138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35072</v>
      </c>
      <c r="J72" s="34">
        <v>31255</v>
      </c>
      <c r="K72" s="34">
        <v>1300</v>
      </c>
      <c r="L72" s="34">
        <v>2517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118</v>
      </c>
      <c r="J73" s="34">
        <v>23</v>
      </c>
      <c r="K73" s="34">
        <v>56</v>
      </c>
      <c r="L73" s="34">
        <v>39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25478</v>
      </c>
      <c r="J74" s="34">
        <v>16385</v>
      </c>
      <c r="K74" s="34">
        <v>6511</v>
      </c>
      <c r="L74" s="34">
        <v>2582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7146</v>
      </c>
      <c r="J75" s="34">
        <v>192</v>
      </c>
      <c r="K75" s="34">
        <v>112</v>
      </c>
      <c r="L75" s="34">
        <v>6842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-7167</v>
      </c>
      <c r="J76" s="33">
        <f>+J77+J78</f>
        <v>-2496</v>
      </c>
      <c r="K76" s="33">
        <f>+K77+K78</f>
        <v>-1417</v>
      </c>
      <c r="L76" s="33">
        <f>+L77+L78</f>
        <v>-816</v>
      </c>
      <c r="M76" s="33">
        <f>+M77+M78</f>
        <v>-2438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-2938</v>
      </c>
      <c r="J77" s="34">
        <v>-1553</v>
      </c>
      <c r="K77" s="34">
        <v>-649</v>
      </c>
      <c r="L77" s="34">
        <v>-736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-4229</v>
      </c>
      <c r="J78" s="34">
        <v>-943</v>
      </c>
      <c r="K78" s="34">
        <v>-768</v>
      </c>
      <c r="L78" s="34">
        <v>-80</v>
      </c>
      <c r="M78" s="34">
        <v>-2438</v>
      </c>
      <c r="O78" s="107"/>
    </row>
    <row r="79" spans="2:16" s="13" customFormat="1" ht="16.149999999999999" customHeight="1">
      <c r="B79" s="33">
        <f>+B80+B81+B82</f>
        <v>20315</v>
      </c>
      <c r="C79" s="33">
        <f>+C80+C81+C82</f>
        <v>17229</v>
      </c>
      <c r="D79" s="33">
        <f>+D80+D81+D82</f>
        <v>2065</v>
      </c>
      <c r="E79" s="33">
        <f>+E80+E81+E82</f>
        <v>1017</v>
      </c>
      <c r="F79" s="33">
        <f>+F80+F81+F82</f>
        <v>4</v>
      </c>
      <c r="G79" s="61" t="s">
        <v>48</v>
      </c>
      <c r="H79" s="47" t="s">
        <v>49</v>
      </c>
      <c r="I79" s="33">
        <f>I80+I81+I82</f>
        <v>7516</v>
      </c>
      <c r="J79" s="33">
        <f>+J80+J81+J82</f>
        <v>6216</v>
      </c>
      <c r="K79" s="33">
        <f>+K80+K81+K82</f>
        <v>356</v>
      </c>
      <c r="L79" s="33">
        <f>+L80+L81+L82</f>
        <v>570</v>
      </c>
      <c r="M79" s="33">
        <f>+M80+M81+M82</f>
        <v>374</v>
      </c>
      <c r="O79" s="107"/>
    </row>
    <row r="80" spans="2:16" s="15" customFormat="1" ht="16.149999999999999" customHeight="1">
      <c r="B80" s="34">
        <v>20307</v>
      </c>
      <c r="C80" s="43">
        <v>17228</v>
      </c>
      <c r="D80" s="43">
        <v>2063</v>
      </c>
      <c r="E80" s="43">
        <v>1012</v>
      </c>
      <c r="F80" s="43">
        <v>4</v>
      </c>
      <c r="G80" s="23" t="s">
        <v>50</v>
      </c>
      <c r="H80" s="23" t="s">
        <v>133</v>
      </c>
      <c r="I80" s="43">
        <v>1884</v>
      </c>
      <c r="J80" s="43">
        <v>749</v>
      </c>
      <c r="K80" s="43">
        <v>335</v>
      </c>
      <c r="L80" s="43">
        <v>426</v>
      </c>
      <c r="M80" s="43">
        <v>374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5603</v>
      </c>
      <c r="J81" s="43">
        <v>5467</v>
      </c>
      <c r="K81" s="43">
        <v>15</v>
      </c>
      <c r="L81" s="43">
        <v>121</v>
      </c>
      <c r="M81" s="43">
        <v>0</v>
      </c>
      <c r="O81" s="107"/>
    </row>
    <row r="82" spans="2:16" s="15" customFormat="1" ht="16.149999999999999" customHeight="1">
      <c r="B82" s="34">
        <v>8</v>
      </c>
      <c r="C82" s="43">
        <v>1</v>
      </c>
      <c r="D82" s="43">
        <v>2</v>
      </c>
      <c r="E82" s="43">
        <v>5</v>
      </c>
      <c r="F82" s="43">
        <v>0</v>
      </c>
      <c r="G82" s="23" t="s">
        <v>53</v>
      </c>
      <c r="H82" s="23" t="s">
        <v>54</v>
      </c>
      <c r="I82" s="43">
        <v>29</v>
      </c>
      <c r="J82" s="43">
        <v>0</v>
      </c>
      <c r="K82" s="43">
        <v>6</v>
      </c>
      <c r="L82" s="43">
        <v>23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47848</v>
      </c>
      <c r="C85" s="36">
        <f>+J68+J70+J76+J79-C79</f>
        <v>34346</v>
      </c>
      <c r="D85" s="36">
        <f>+K68+K70+K76+K79-D79</f>
        <v>4853</v>
      </c>
      <c r="E85" s="36">
        <f>+L68+L70+L76+L79-E79</f>
        <v>10717</v>
      </c>
      <c r="F85" s="36">
        <f>+M68+M70+M76+M79-F79</f>
        <v>-2068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47848</v>
      </c>
      <c r="J100" s="38">
        <f>+C85</f>
        <v>34346</v>
      </c>
      <c r="K100" s="38">
        <f>+D85</f>
        <v>4853</v>
      </c>
      <c r="L100" s="38">
        <f>+E85</f>
        <v>10717</v>
      </c>
      <c r="M100" s="38">
        <f>+F85</f>
        <v>-2068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5</v>
      </c>
      <c r="C102" s="33">
        <f>+C103+C104</f>
        <v>5</v>
      </c>
      <c r="D102" s="33">
        <f>+D103+D104</f>
        <v>0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57860</v>
      </c>
      <c r="J102" s="33">
        <f>+J103+J104</f>
        <v>46914</v>
      </c>
      <c r="K102" s="33">
        <f>+K103+K104</f>
        <v>6254</v>
      </c>
      <c r="L102" s="33">
        <f>+L103+L104</f>
        <v>4692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5</v>
      </c>
      <c r="C103" s="34">
        <v>5</v>
      </c>
      <c r="D103" s="34">
        <v>0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55387</v>
      </c>
      <c r="J103" s="34">
        <v>46466</v>
      </c>
      <c r="K103" s="34">
        <v>5584</v>
      </c>
      <c r="L103" s="34">
        <v>3337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2473</v>
      </c>
      <c r="J104" s="34">
        <v>448</v>
      </c>
      <c r="K104" s="34">
        <v>670</v>
      </c>
      <c r="L104" s="34">
        <v>1355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73986</v>
      </c>
      <c r="J105" s="33">
        <f>+J106+J107+J108</f>
        <v>6899</v>
      </c>
      <c r="K105" s="33">
        <f>+K106+K107+K108</f>
        <v>125</v>
      </c>
      <c r="L105" s="33">
        <f>+L106+L107+L108</f>
        <v>198</v>
      </c>
      <c r="M105" s="33">
        <f>+M106+M107+M108</f>
        <v>66764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49225</v>
      </c>
      <c r="J106" s="34">
        <v>1099</v>
      </c>
      <c r="K106" s="34">
        <v>0</v>
      </c>
      <c r="L106" s="34">
        <v>0</v>
      </c>
      <c r="M106" s="34">
        <v>48126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5086</v>
      </c>
      <c r="J107" s="34">
        <v>4691</v>
      </c>
      <c r="K107" s="34">
        <v>125</v>
      </c>
      <c r="L107" s="34">
        <v>198</v>
      </c>
      <c r="M107" s="34">
        <v>72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19675</v>
      </c>
      <c r="J108" s="34">
        <v>1109</v>
      </c>
      <c r="K108" s="34">
        <v>0</v>
      </c>
      <c r="L108" s="34">
        <v>0</v>
      </c>
      <c r="M108" s="34">
        <v>18566</v>
      </c>
      <c r="O108" s="107"/>
      <c r="P108" s="13"/>
    </row>
    <row r="109" spans="2:16" s="13" customFormat="1" ht="28">
      <c r="B109" s="33">
        <v>70485</v>
      </c>
      <c r="C109" s="33">
        <v>7028</v>
      </c>
      <c r="D109" s="33">
        <v>552</v>
      </c>
      <c r="E109" s="33">
        <v>336</v>
      </c>
      <c r="F109" s="33">
        <v>62569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60347</v>
      </c>
      <c r="C110" s="34">
        <v>0</v>
      </c>
      <c r="D110" s="34">
        <v>0</v>
      </c>
      <c r="E110" s="34">
        <v>0</v>
      </c>
      <c r="F110" s="34">
        <v>60347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6569</v>
      </c>
      <c r="C111" s="34">
        <v>6174</v>
      </c>
      <c r="D111" s="34">
        <v>125</v>
      </c>
      <c r="E111" s="34">
        <v>198</v>
      </c>
      <c r="F111" s="34">
        <v>72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3569</v>
      </c>
      <c r="C112" s="34">
        <v>854</v>
      </c>
      <c r="D112" s="34">
        <v>427</v>
      </c>
      <c r="E112" s="34">
        <v>138</v>
      </c>
      <c r="F112" s="34">
        <v>2150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10355</v>
      </c>
      <c r="C113" s="33">
        <f>+C114+C115+C116+C117+C118+C119</f>
        <v>61179</v>
      </c>
      <c r="D113" s="33">
        <f>+D114+D115+D116+D117+D118+D119</f>
        <v>4541</v>
      </c>
      <c r="E113" s="33">
        <f>+E114+E115+E116+E117+E118+E119</f>
        <v>6956</v>
      </c>
      <c r="F113" s="33">
        <f>+F114+F115+F116+F117+F118+F119</f>
        <v>18146</v>
      </c>
      <c r="G113" s="61" t="s">
        <v>69</v>
      </c>
      <c r="H113" s="47" t="s">
        <v>70</v>
      </c>
      <c r="I113" s="33">
        <f>+I114+I115+I116+I117+I118+I119</f>
        <v>4770</v>
      </c>
      <c r="J113" s="33">
        <f>+J114+J115+J116+J117+J118+J119</f>
        <v>4935</v>
      </c>
      <c r="K113" s="33">
        <f>+K114+K115+K116+K117+K118+K119</f>
        <v>40133</v>
      </c>
      <c r="L113" s="33">
        <f>+L114+L115+L116+L117+L118+L119</f>
        <v>11782</v>
      </c>
      <c r="M113" s="33">
        <f>+M114+M115+M116+M117+M118+M119</f>
        <v>28387</v>
      </c>
      <c r="O113" s="15"/>
      <c r="P113" s="15"/>
    </row>
    <row r="114" spans="2:16" s="15" customFormat="1" ht="16.149999999999999" customHeight="1">
      <c r="B114" s="34">
        <v>98</v>
      </c>
      <c r="C114" s="34">
        <v>14</v>
      </c>
      <c r="D114" s="34">
        <v>33</v>
      </c>
      <c r="E114" s="34">
        <v>48</v>
      </c>
      <c r="F114" s="34">
        <v>3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64</v>
      </c>
      <c r="J115" s="34">
        <v>12</v>
      </c>
      <c r="K115" s="34">
        <v>6</v>
      </c>
      <c r="L115" s="34">
        <v>44</v>
      </c>
      <c r="M115" s="34">
        <v>2</v>
      </c>
    </row>
    <row r="116" spans="2:16" s="15" customFormat="1" ht="16.149999999999999" customHeight="1">
      <c r="B116" s="34">
        <v>0</v>
      </c>
      <c r="C116" s="34">
        <v>53396</v>
      </c>
      <c r="D116" s="34">
        <v>3196</v>
      </c>
      <c r="E116" s="34">
        <v>5770</v>
      </c>
      <c r="F116" s="34">
        <v>18105</v>
      </c>
      <c r="G116" s="62" t="s">
        <v>75</v>
      </c>
      <c r="H116" s="23" t="s">
        <v>160</v>
      </c>
      <c r="I116" s="34">
        <v>0</v>
      </c>
      <c r="J116" s="34">
        <v>3451</v>
      </c>
      <c r="K116" s="34">
        <v>39008</v>
      </c>
      <c r="L116" s="34">
        <v>10907</v>
      </c>
      <c r="M116" s="34">
        <v>27101</v>
      </c>
      <c r="O116" s="107"/>
      <c r="P116" s="13"/>
    </row>
    <row r="117" spans="2:16" s="15" customFormat="1" ht="16.149999999999999" customHeight="1">
      <c r="B117" s="34">
        <v>534</v>
      </c>
      <c r="C117" s="34">
        <v>534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2061</v>
      </c>
      <c r="J117" s="34">
        <v>570</v>
      </c>
      <c r="K117" s="34">
        <v>594</v>
      </c>
      <c r="L117" s="34">
        <v>31</v>
      </c>
      <c r="M117" s="34">
        <v>866</v>
      </c>
      <c r="O117" s="107"/>
    </row>
    <row r="118" spans="2:16" s="15" customFormat="1" ht="16.149999999999999" customHeight="1">
      <c r="B118" s="34">
        <v>4303</v>
      </c>
      <c r="C118" s="34">
        <v>1815</v>
      </c>
      <c r="D118" s="34">
        <v>1312</v>
      </c>
      <c r="E118" s="34">
        <v>1138</v>
      </c>
      <c r="F118" s="34">
        <v>38</v>
      </c>
      <c r="G118" s="23" t="s">
        <v>78</v>
      </c>
      <c r="H118" s="23" t="s">
        <v>79</v>
      </c>
      <c r="I118" s="34">
        <v>2645</v>
      </c>
      <c r="J118" s="34">
        <v>902</v>
      </c>
      <c r="K118" s="34">
        <v>525</v>
      </c>
      <c r="L118" s="34">
        <v>800</v>
      </c>
      <c r="M118" s="34">
        <v>418</v>
      </c>
      <c r="O118" s="107"/>
    </row>
    <row r="119" spans="2:16" s="46" customFormat="1" ht="16.149999999999999" customHeight="1">
      <c r="B119" s="34">
        <v>5420</v>
      </c>
      <c r="C119" s="34">
        <v>5420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103619</v>
      </c>
      <c r="C122" s="36">
        <f>+J100+J102+J105+J113-C102-C109-C113</f>
        <v>24882</v>
      </c>
      <c r="D122" s="36">
        <f>+K100+K102+K105+K113-D102-D109-D113</f>
        <v>46272</v>
      </c>
      <c r="E122" s="36">
        <f>+L100+L102+L105+L113-E102-E109-E113</f>
        <v>20097</v>
      </c>
      <c r="F122" s="36">
        <f>+M100+M102+M105+M113-F102-F109-F113</f>
        <v>12368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103619</v>
      </c>
      <c r="J137" s="38">
        <f>+C122</f>
        <v>24882</v>
      </c>
      <c r="K137" s="38">
        <f>+D122</f>
        <v>46272</v>
      </c>
      <c r="L137" s="38">
        <f>+E122</f>
        <v>20097</v>
      </c>
      <c r="M137" s="38">
        <f>+F122</f>
        <v>12368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56322</v>
      </c>
      <c r="C139" s="33">
        <f>+C140+C141</f>
        <v>5572</v>
      </c>
      <c r="D139" s="33">
        <f>+D140+D141</f>
        <v>35250</v>
      </c>
      <c r="E139" s="33">
        <f>+E140+E141</f>
        <v>5020</v>
      </c>
      <c r="F139" s="33">
        <f>+F140+F141</f>
        <v>10480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1">SUM(C140:F140)</f>
        <v>42831</v>
      </c>
      <c r="C140" s="34">
        <v>4309</v>
      </c>
      <c r="D140" s="34">
        <v>26110</v>
      </c>
      <c r="E140" s="34">
        <v>4882</v>
      </c>
      <c r="F140" s="34">
        <v>7530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1"/>
        <v>13491</v>
      </c>
      <c r="C141" s="34">
        <v>1263</v>
      </c>
      <c r="D141" s="34">
        <v>9140</v>
      </c>
      <c r="E141" s="34">
        <v>138</v>
      </c>
      <c r="F141" s="34">
        <v>2950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47297</v>
      </c>
      <c r="C144" s="36">
        <f>+J137-C139</f>
        <v>19310</v>
      </c>
      <c r="D144" s="36">
        <f>+K137-D139</f>
        <v>11022</v>
      </c>
      <c r="E144" s="36">
        <f>+L137-E139</f>
        <v>15077</v>
      </c>
      <c r="F144" s="36">
        <f>+M137-F139</f>
        <v>1888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103619</v>
      </c>
      <c r="J161" s="38">
        <f>+C122</f>
        <v>24882</v>
      </c>
      <c r="K161" s="38">
        <f>+D122</f>
        <v>46272</v>
      </c>
      <c r="L161" s="38">
        <f>+E122</f>
        <v>20097</v>
      </c>
      <c r="M161" s="38">
        <f>+F122</f>
        <v>12368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99557</v>
      </c>
      <c r="C163" s="33">
        <f>+J16-J17-J18+C141-J20</f>
        <v>25965</v>
      </c>
      <c r="D163" s="33">
        <f>+K16-K17-K18+D141-K20</f>
        <v>44266</v>
      </c>
      <c r="E163" s="33">
        <f>+L16-L17-L18+E141-L20</f>
        <v>17793</v>
      </c>
      <c r="F163" s="33">
        <f>+M16-M17-M18+F141-M20</f>
        <v>11533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56322</v>
      </c>
      <c r="C164" s="34">
        <f>+C139</f>
        <v>5572</v>
      </c>
      <c r="D164" s="34">
        <f>+D139</f>
        <v>35250</v>
      </c>
      <c r="E164" s="34">
        <f>+E139</f>
        <v>5020</v>
      </c>
      <c r="F164" s="34">
        <f>+F139</f>
        <v>10480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43235</v>
      </c>
      <c r="C165" s="34">
        <f>+C163-C164</f>
        <v>20393</v>
      </c>
      <c r="D165" s="34">
        <f>+D163-D164</f>
        <v>9016</v>
      </c>
      <c r="E165" s="34">
        <f>+E163-E164</f>
        <v>12773</v>
      </c>
      <c r="F165" s="34">
        <f>+F163-F164</f>
        <v>1053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4062</v>
      </c>
      <c r="C169" s="36">
        <f>+J161-C163-C166</f>
        <v>-1083</v>
      </c>
      <c r="D169" s="36">
        <f>+K161-D163-D166</f>
        <v>2006</v>
      </c>
      <c r="E169" s="36">
        <f>+L161-E163-E166</f>
        <v>2304</v>
      </c>
      <c r="F169" s="36">
        <f>+M161-F163-F166</f>
        <v>835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47297</v>
      </c>
      <c r="J184" s="38">
        <f>+C144</f>
        <v>19310</v>
      </c>
      <c r="K184" s="38">
        <f>+D144</f>
        <v>11022</v>
      </c>
      <c r="L184" s="38">
        <f>+E144</f>
        <v>15077</v>
      </c>
      <c r="M184" s="38">
        <f>+F144</f>
        <v>1888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43235</v>
      </c>
      <c r="C186" s="33">
        <f>+C187</f>
        <v>20393</v>
      </c>
      <c r="D186" s="33">
        <f>+D187</f>
        <v>9016</v>
      </c>
      <c r="E186" s="33">
        <f>+E187</f>
        <v>12773</v>
      </c>
      <c r="F186" s="33">
        <f>+F187</f>
        <v>1053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2">+B165</f>
        <v>43235</v>
      </c>
      <c r="C187" s="34">
        <f t="shared" si="2"/>
        <v>20393</v>
      </c>
      <c r="D187" s="34">
        <f t="shared" si="2"/>
        <v>9016</v>
      </c>
      <c r="E187" s="34">
        <f t="shared" si="2"/>
        <v>12773</v>
      </c>
      <c r="F187" s="34">
        <f t="shared" si="2"/>
        <v>1053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4062</v>
      </c>
      <c r="C191" s="36">
        <f>+J184-C186</f>
        <v>-1083</v>
      </c>
      <c r="D191" s="36">
        <f>+K184-D186</f>
        <v>2006</v>
      </c>
      <c r="E191" s="36">
        <f>+L184-E186</f>
        <v>2304</v>
      </c>
      <c r="F191" s="36">
        <f>+M184-F186</f>
        <v>835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4062</v>
      </c>
      <c r="J209" s="38">
        <f>+C191</f>
        <v>-1083</v>
      </c>
      <c r="K209" s="38">
        <f>+D191</f>
        <v>2006</v>
      </c>
      <c r="L209" s="38">
        <f>+E191</f>
        <v>2304</v>
      </c>
      <c r="M209" s="38">
        <f>+F191</f>
        <v>835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7747</v>
      </c>
      <c r="J211" s="33">
        <f>+J212+J213+J214</f>
        <v>2176</v>
      </c>
      <c r="K211" s="33">
        <f>+K212+K213+K214</f>
        <v>6916</v>
      </c>
      <c r="L211" s="33">
        <f>+L212+L213+L214</f>
        <v>3447</v>
      </c>
      <c r="M211" s="33">
        <f>+M212+M213+M214</f>
        <v>538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2206</v>
      </c>
      <c r="J212" s="34">
        <v>13</v>
      </c>
      <c r="K212" s="34">
        <v>1120</v>
      </c>
      <c r="L212" s="34">
        <v>1073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5194</v>
      </c>
      <c r="J213" s="34">
        <v>1808</v>
      </c>
      <c r="K213" s="34">
        <v>2832</v>
      </c>
      <c r="L213" s="34">
        <v>486</v>
      </c>
      <c r="M213" s="34">
        <v>68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347</v>
      </c>
      <c r="J214" s="34">
        <v>355</v>
      </c>
      <c r="K214" s="34">
        <v>2964</v>
      </c>
      <c r="L214" s="34">
        <v>1888</v>
      </c>
      <c r="M214" s="34">
        <v>470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318</v>
      </c>
      <c r="K216" s="35">
        <v>2863</v>
      </c>
      <c r="L216" s="35">
        <v>1680</v>
      </c>
      <c r="M216" s="35">
        <v>469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-7483</v>
      </c>
      <c r="J217" s="33">
        <f>+J218+J219+J220</f>
        <v>-6928</v>
      </c>
      <c r="K217" s="33">
        <f>+K218+K219+K220</f>
        <v>-5036</v>
      </c>
      <c r="L217" s="33">
        <f>+L218+L219+L220</f>
        <v>-821</v>
      </c>
      <c r="M217" s="33">
        <f>+M218+M219+M220</f>
        <v>-28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-6702</v>
      </c>
      <c r="J219" s="34">
        <v>-2852</v>
      </c>
      <c r="K219" s="34">
        <v>-3199</v>
      </c>
      <c r="L219" s="34">
        <v>-648</v>
      </c>
      <c r="M219" s="34">
        <v>-3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-781</v>
      </c>
      <c r="J220" s="34">
        <v>-4076</v>
      </c>
      <c r="K220" s="34">
        <v>-1837</v>
      </c>
      <c r="L220" s="34">
        <v>-173</v>
      </c>
      <c r="M220" s="34">
        <v>-25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-3373</v>
      </c>
      <c r="K222" s="35">
        <v>-1764</v>
      </c>
      <c r="L222" s="35">
        <v>-170</v>
      </c>
      <c r="M222" s="35">
        <v>-23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4326</v>
      </c>
      <c r="C225" s="36">
        <f>+J209+J211+J217</f>
        <v>-5835</v>
      </c>
      <c r="D225" s="36">
        <f>+K209+K211+K217</f>
        <v>3886</v>
      </c>
      <c r="E225" s="36">
        <f>+L209+L211+L217</f>
        <v>4930</v>
      </c>
      <c r="F225" s="36">
        <f>+M209+M211+M217</f>
        <v>1345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4326</v>
      </c>
      <c r="J240" s="38">
        <f>+C225</f>
        <v>-5835</v>
      </c>
      <c r="K240" s="38">
        <f>+D225</f>
        <v>3886</v>
      </c>
      <c r="L240" s="38">
        <f>+E225</f>
        <v>4930</v>
      </c>
      <c r="M240" s="38">
        <f>+F225</f>
        <v>1345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23108</v>
      </c>
      <c r="C242" s="33">
        <f t="shared" ref="C242:F242" si="3">C243+C245+C246</f>
        <v>7006</v>
      </c>
      <c r="D242" s="33">
        <f t="shared" si="3"/>
        <v>8666</v>
      </c>
      <c r="E242" s="33">
        <f t="shared" si="3"/>
        <v>6846</v>
      </c>
      <c r="F242" s="33">
        <f t="shared" si="3"/>
        <v>590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23086</v>
      </c>
      <c r="C243" s="37">
        <v>6984</v>
      </c>
      <c r="D243" s="37">
        <v>8666</v>
      </c>
      <c r="E243" s="37">
        <v>6846</v>
      </c>
      <c r="F243" s="37">
        <v>590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-12132</v>
      </c>
      <c r="C244" s="33">
        <v>-5755</v>
      </c>
      <c r="D244" s="33">
        <v>-3981</v>
      </c>
      <c r="E244" s="33">
        <v>-2184</v>
      </c>
      <c r="F244" s="33">
        <v>-212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22</v>
      </c>
      <c r="C246" s="37">
        <v>22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732</v>
      </c>
      <c r="C247" s="33">
        <v>192</v>
      </c>
      <c r="D247" s="33">
        <v>241</v>
      </c>
      <c r="E247" s="33">
        <v>302</v>
      </c>
      <c r="F247" s="33">
        <v>-3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-7382</v>
      </c>
      <c r="C249" s="36">
        <f t="shared" ref="C249:F249" si="4">+J240-C243-C244-C245-C247-C246</f>
        <v>-7278</v>
      </c>
      <c r="D249" s="36">
        <f t="shared" si="4"/>
        <v>-1040</v>
      </c>
      <c r="E249" s="36">
        <f t="shared" si="4"/>
        <v>-34</v>
      </c>
      <c r="F249" s="36">
        <f t="shared" si="4"/>
        <v>970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51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C47:F47 C49:F50" name="Cuenta_explotacion_2_1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99" priority="2" operator="notEqual">
      <formula>B47+B48</formula>
    </cfRule>
  </conditionalFormatting>
  <conditionalFormatting sqref="B109:F109">
    <cfRule type="cellIs" dxfId="98" priority="1" operator="notEqual">
      <formula>B110+B111+B112</formula>
    </cfRule>
  </conditionalFormatting>
  <hyperlinks>
    <hyperlink ref="M4" location="Indice!A1" display="indice" xr:uid="{00000000-0004-0000-09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39997558519241921"/>
  </sheetPr>
  <dimension ref="A1:J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251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27694</v>
      </c>
      <c r="H16" s="33">
        <f>+C46+C51+C52+C21+C25</f>
        <v>23389</v>
      </c>
      <c r="I16" s="33">
        <f>+D46+D51+D52+D21+D25</f>
        <v>4305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1465</v>
      </c>
      <c r="H17" s="34">
        <v>271</v>
      </c>
      <c r="I17" s="34">
        <v>1194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1192</v>
      </c>
      <c r="H18" s="34">
        <v>124</v>
      </c>
      <c r="I18" s="34">
        <v>1068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25037</v>
      </c>
      <c r="H19" s="34">
        <f>+H16-H17-H18</f>
        <v>22994</v>
      </c>
      <c r="I19" s="34">
        <f>+I16-I17-I18</f>
        <v>2043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335</v>
      </c>
      <c r="H20" s="42">
        <v>229</v>
      </c>
      <c r="I20" s="42">
        <v>106</v>
      </c>
    </row>
    <row r="21" spans="2:9" s="13" customFormat="1" ht="16.149999999999999" customHeight="1">
      <c r="B21" s="33">
        <v>4670</v>
      </c>
      <c r="C21" s="33">
        <v>2664</v>
      </c>
      <c r="D21" s="33">
        <v>2006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23024</v>
      </c>
      <c r="C23" s="36">
        <f>+H16-C21</f>
        <v>20725</v>
      </c>
      <c r="D23" s="36">
        <f>+I16-D21</f>
        <v>2299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5755</v>
      </c>
      <c r="C25" s="33">
        <v>5755</v>
      </c>
      <c r="D25" s="33">
        <v>0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17269</v>
      </c>
      <c r="C27" s="36">
        <f>+C23-C25</f>
        <v>14970</v>
      </c>
      <c r="D27" s="36">
        <f>+D23-D25</f>
        <v>2299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17269</v>
      </c>
      <c r="H44" s="38">
        <f>+C27</f>
        <v>14970</v>
      </c>
      <c r="I44" s="38">
        <f>+D27</f>
        <v>2299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17246</v>
      </c>
      <c r="C46" s="33">
        <v>14960</v>
      </c>
      <c r="D46" s="33">
        <v>2286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13135</v>
      </c>
      <c r="C47" s="34">
        <v>11229</v>
      </c>
      <c r="D47" s="34">
        <f>B47-C47</f>
        <v>1906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4111</v>
      </c>
      <c r="C48" s="34">
        <f>SUM(C49:C50)</f>
        <v>3731</v>
      </c>
      <c r="D48" s="34">
        <f>SUM(D49:D50)</f>
        <v>380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1506</v>
      </c>
      <c r="C49" s="84">
        <v>1169</v>
      </c>
      <c r="D49" s="84">
        <f>B49-C49</f>
        <v>337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2605</v>
      </c>
      <c r="C50" s="84">
        <v>2562</v>
      </c>
      <c r="D50" s="84">
        <f>B50-C50</f>
        <v>43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23</v>
      </c>
      <c r="C51" s="33">
        <v>10</v>
      </c>
      <c r="D51" s="33">
        <v>13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47855</v>
      </c>
      <c r="H70" s="33">
        <f>+H71+H75</f>
        <v>47764</v>
      </c>
      <c r="I70" s="33">
        <f>+I71+I75</f>
        <v>91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47663</v>
      </c>
      <c r="H71" s="34">
        <f>+H72+H73+H74</f>
        <v>47633</v>
      </c>
      <c r="I71" s="34">
        <f>+I72+I73+I74</f>
        <v>30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31255</v>
      </c>
      <c r="H72" s="34">
        <v>31255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23</v>
      </c>
      <c r="H73" s="34">
        <v>23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16385</v>
      </c>
      <c r="H74" s="34">
        <v>16355</v>
      </c>
      <c r="I74" s="34">
        <v>30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192</v>
      </c>
      <c r="H75" s="34">
        <v>131</v>
      </c>
      <c r="I75" s="34">
        <v>61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-2496</v>
      </c>
      <c r="H76" s="33">
        <f>+H77+H78</f>
        <v>-1802</v>
      </c>
      <c r="I76" s="33">
        <f>+I77+I78</f>
        <v>-694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-1553</v>
      </c>
      <c r="H77" s="34">
        <v>-1061</v>
      </c>
      <c r="I77" s="34">
        <v>-492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-943</v>
      </c>
      <c r="H78" s="34">
        <v>-741</v>
      </c>
      <c r="I78" s="34">
        <v>-202</v>
      </c>
    </row>
    <row r="79" spans="2:9" s="13" customFormat="1" ht="16.149999999999999" customHeight="1">
      <c r="B79" s="33">
        <f>+B80+B81+B82</f>
        <v>17229</v>
      </c>
      <c r="C79" s="33">
        <f>+C80+C81+C82</f>
        <v>16886</v>
      </c>
      <c r="D79" s="33">
        <f>+D80+D81+D82</f>
        <v>343</v>
      </c>
      <c r="E79" s="61" t="s">
        <v>48</v>
      </c>
      <c r="F79" s="47" t="s">
        <v>49</v>
      </c>
      <c r="G79" s="33">
        <f>G80+G81+G82</f>
        <v>6216</v>
      </c>
      <c r="H79" s="33">
        <f>+H80+H81+H82</f>
        <v>6175</v>
      </c>
      <c r="I79" s="33">
        <f>+I80+I81+I82</f>
        <v>41</v>
      </c>
    </row>
    <row r="80" spans="2:9" s="15" customFormat="1" ht="16.149999999999999" customHeight="1">
      <c r="B80" s="34">
        <v>17228</v>
      </c>
      <c r="C80" s="43">
        <v>16885</v>
      </c>
      <c r="D80" s="43">
        <v>343</v>
      </c>
      <c r="E80" s="23" t="s">
        <v>50</v>
      </c>
      <c r="F80" s="23" t="s">
        <v>133</v>
      </c>
      <c r="G80" s="43">
        <v>749</v>
      </c>
      <c r="H80" s="43">
        <v>718</v>
      </c>
      <c r="I80" s="43">
        <v>31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5467</v>
      </c>
      <c r="H81" s="43">
        <v>5457</v>
      </c>
      <c r="I81" s="43">
        <v>10</v>
      </c>
    </row>
    <row r="82" spans="2:9" s="15" customFormat="1" ht="16.149999999999999" customHeight="1">
      <c r="B82" s="34">
        <v>1</v>
      </c>
      <c r="C82" s="43">
        <v>1</v>
      </c>
      <c r="D82" s="43">
        <v>0</v>
      </c>
      <c r="E82" s="23" t="s">
        <v>53</v>
      </c>
      <c r="F82" s="23" t="s">
        <v>54</v>
      </c>
      <c r="G82" s="43">
        <v>0</v>
      </c>
      <c r="H82" s="43">
        <v>0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34346</v>
      </c>
      <c r="C85" s="36">
        <f>+H68+H70+H76+H79-C79</f>
        <v>35251</v>
      </c>
      <c r="D85" s="36">
        <f>+I68+I70+I76+I79-D79</f>
        <v>-905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34346</v>
      </c>
      <c r="H100" s="38">
        <f>+C85</f>
        <v>35251</v>
      </c>
      <c r="I100" s="38">
        <f>+D85</f>
        <v>-905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5</v>
      </c>
      <c r="C102" s="33">
        <f>+C103+C104</f>
        <v>0</v>
      </c>
      <c r="D102" s="33">
        <f>+D103+D104</f>
        <v>5</v>
      </c>
      <c r="E102" s="61" t="s">
        <v>58</v>
      </c>
      <c r="F102" s="47" t="s">
        <v>59</v>
      </c>
      <c r="G102" s="33">
        <f>+G103+G104</f>
        <v>46914</v>
      </c>
      <c r="H102" s="33">
        <f>+H103+H104</f>
        <v>46738</v>
      </c>
      <c r="I102" s="33">
        <f>+I103+I104</f>
        <v>176</v>
      </c>
    </row>
    <row r="103" spans="2:9" s="15" customFormat="1" ht="16.149999999999999" customHeight="1">
      <c r="B103" s="34">
        <v>5</v>
      </c>
      <c r="C103" s="34">
        <v>0</v>
      </c>
      <c r="D103" s="34">
        <v>5</v>
      </c>
      <c r="E103" s="62" t="s">
        <v>60</v>
      </c>
      <c r="F103" s="23" t="s">
        <v>61</v>
      </c>
      <c r="G103" s="34">
        <v>46466</v>
      </c>
      <c r="H103" s="34">
        <v>46466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448</v>
      </c>
      <c r="H104" s="34">
        <v>272</v>
      </c>
      <c r="I104" s="34">
        <v>176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6899</v>
      </c>
      <c r="H105" s="33">
        <f>+H106+H107+H108</f>
        <v>5461</v>
      </c>
      <c r="I105" s="33">
        <f>+I106+I107+I108</f>
        <v>1438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1099</v>
      </c>
      <c r="H106" s="34">
        <v>0</v>
      </c>
      <c r="I106" s="34">
        <v>1099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4691</v>
      </c>
      <c r="H107" s="34">
        <v>4648</v>
      </c>
      <c r="I107" s="34">
        <v>43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1109</v>
      </c>
      <c r="H108" s="34">
        <v>813</v>
      </c>
      <c r="I108" s="34">
        <v>296</v>
      </c>
    </row>
    <row r="109" spans="2:9" s="13" customFormat="1" ht="14">
      <c r="B109" s="33">
        <v>7028</v>
      </c>
      <c r="C109" s="33">
        <v>5927</v>
      </c>
      <c r="D109" s="33">
        <v>1101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6174</v>
      </c>
      <c r="C111" s="34">
        <v>5168</v>
      </c>
      <c r="D111" s="34">
        <v>1006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854</v>
      </c>
      <c r="C112" s="34">
        <v>759</v>
      </c>
      <c r="D112" s="34">
        <v>95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61179</v>
      </c>
      <c r="C113" s="33">
        <f>+C114+C115+C116+C117+C118+C119</f>
        <v>63973</v>
      </c>
      <c r="D113" s="33">
        <f>+D114+D115+D116+D117+D118+D119</f>
        <v>756</v>
      </c>
      <c r="E113" s="61" t="s">
        <v>69</v>
      </c>
      <c r="F113" s="47" t="s">
        <v>70</v>
      </c>
      <c r="G113" s="33">
        <f>+G114+G115+G116+G117+G118+G119</f>
        <v>4935</v>
      </c>
      <c r="H113" s="33">
        <f>+H114+H115+H116+H117+H118+H119</f>
        <v>4816</v>
      </c>
      <c r="I113" s="33">
        <f>+I114+I115+I116+I117+I118+I119</f>
        <v>3669</v>
      </c>
    </row>
    <row r="114" spans="2:10" s="15" customFormat="1" ht="16.149999999999999" customHeight="1">
      <c r="B114" s="34">
        <v>14</v>
      </c>
      <c r="C114" s="34">
        <v>11</v>
      </c>
      <c r="D114" s="34">
        <v>3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12</v>
      </c>
      <c r="H115" s="34">
        <v>10</v>
      </c>
      <c r="I115" s="34">
        <v>2</v>
      </c>
    </row>
    <row r="116" spans="2:10" s="15" customFormat="1" ht="16.149999999999999" customHeight="1">
      <c r="B116" s="34">
        <v>53396</v>
      </c>
      <c r="C116" s="34">
        <v>56519</v>
      </c>
      <c r="D116" s="34">
        <v>427</v>
      </c>
      <c r="E116" s="62" t="s">
        <v>75</v>
      </c>
      <c r="F116" s="23" t="s">
        <v>160</v>
      </c>
      <c r="G116" s="34">
        <v>3451</v>
      </c>
      <c r="H116" s="34">
        <v>3663</v>
      </c>
      <c r="I116" s="34">
        <v>3338</v>
      </c>
    </row>
    <row r="117" spans="2:10" s="15" customFormat="1" ht="16.149999999999999" customHeight="1">
      <c r="B117" s="34">
        <v>534</v>
      </c>
      <c r="C117" s="34">
        <v>454</v>
      </c>
      <c r="D117" s="34">
        <v>80</v>
      </c>
      <c r="E117" s="62" t="s">
        <v>76</v>
      </c>
      <c r="F117" s="23" t="s">
        <v>77</v>
      </c>
      <c r="G117" s="34">
        <v>570</v>
      </c>
      <c r="H117" s="34">
        <v>549</v>
      </c>
      <c r="I117" s="34">
        <v>21</v>
      </c>
    </row>
    <row r="118" spans="2:10" s="15" customFormat="1" ht="16.149999999999999" customHeight="1">
      <c r="B118" s="34">
        <v>1815</v>
      </c>
      <c r="C118" s="34">
        <v>1569</v>
      </c>
      <c r="D118" s="34">
        <v>246</v>
      </c>
      <c r="E118" s="23" t="s">
        <v>78</v>
      </c>
      <c r="F118" s="23" t="s">
        <v>79</v>
      </c>
      <c r="G118" s="34">
        <v>902</v>
      </c>
      <c r="H118" s="34">
        <v>594</v>
      </c>
      <c r="I118" s="34">
        <v>308</v>
      </c>
    </row>
    <row r="119" spans="2:10" s="46" customFormat="1" ht="16.149999999999999" customHeight="1">
      <c r="B119" s="34">
        <v>5420</v>
      </c>
      <c r="C119" s="34">
        <v>5420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24882</v>
      </c>
      <c r="C122" s="36">
        <f>+H100+H102+H105+H113-C102-C109-C113</f>
        <v>22366</v>
      </c>
      <c r="D122" s="36">
        <f>+I100+I102+I105+I113-D102-D109-D113</f>
        <v>2516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24882</v>
      </c>
      <c r="H137" s="38">
        <f>+C122</f>
        <v>22366</v>
      </c>
      <c r="I137" s="38">
        <f>+D122</f>
        <v>2516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5572</v>
      </c>
      <c r="C139" s="33">
        <f>+C140+C141</f>
        <v>4921</v>
      </c>
      <c r="D139" s="33">
        <f>+D140+D141</f>
        <v>651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4309</v>
      </c>
      <c r="C140" s="34">
        <v>4041</v>
      </c>
      <c r="D140" s="34">
        <v>268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1263</v>
      </c>
      <c r="C141" s="34">
        <v>880</v>
      </c>
      <c r="D141" s="34">
        <v>383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19310</v>
      </c>
      <c r="C144" s="36">
        <f>+H137-C139</f>
        <v>17445</v>
      </c>
      <c r="D144" s="36">
        <f>+I137-D139</f>
        <v>1865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24882</v>
      </c>
      <c r="H161" s="38">
        <f>+C122</f>
        <v>22366</v>
      </c>
      <c r="I161" s="38">
        <f>+D122</f>
        <v>2516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25965</v>
      </c>
      <c r="C163" s="33">
        <f>+H16-H17-H18+C141-H20</f>
        <v>23645</v>
      </c>
      <c r="D163" s="33">
        <f>+I16-I17-I18+D141-I20</f>
        <v>2320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5572</v>
      </c>
      <c r="C164" s="34">
        <f>+C139</f>
        <v>4921</v>
      </c>
      <c r="D164" s="34">
        <f>+D139</f>
        <v>651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20393</v>
      </c>
      <c r="C165" s="34">
        <f>+C163-C164</f>
        <v>18724</v>
      </c>
      <c r="D165" s="34">
        <f>+D163-D164</f>
        <v>1669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-1083</v>
      </c>
      <c r="C169" s="36">
        <f>+H161-C163-C166</f>
        <v>-1279</v>
      </c>
      <c r="D169" s="36">
        <f>+I161-D163-D166</f>
        <v>196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19310</v>
      </c>
      <c r="H184" s="38">
        <f>+C144</f>
        <v>17445</v>
      </c>
      <c r="I184" s="38">
        <f>+D144</f>
        <v>1865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20393</v>
      </c>
      <c r="C186" s="33">
        <f>+C187</f>
        <v>18724</v>
      </c>
      <c r="D186" s="33">
        <f>+D187</f>
        <v>1669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20393</v>
      </c>
      <c r="C187" s="34">
        <f t="shared" si="0"/>
        <v>18724</v>
      </c>
      <c r="D187" s="34">
        <f t="shared" si="0"/>
        <v>1669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-1083</v>
      </c>
      <c r="C191" s="36">
        <f>+H184-C186</f>
        <v>-1279</v>
      </c>
      <c r="D191" s="36">
        <f>+I184-D186</f>
        <v>196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-1083</v>
      </c>
      <c r="H209" s="38">
        <f>+C191</f>
        <v>-1279</v>
      </c>
      <c r="I209" s="38">
        <f>+D191</f>
        <v>196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2176</v>
      </c>
      <c r="H211" s="33">
        <f>+H212+H213+H214</f>
        <v>1916</v>
      </c>
      <c r="I211" s="33">
        <f>+I212+I213+I214</f>
        <v>1636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13</v>
      </c>
      <c r="H212" s="34">
        <v>13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1808</v>
      </c>
      <c r="H213" s="34">
        <v>1768</v>
      </c>
      <c r="I213" s="34">
        <v>40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355</v>
      </c>
      <c r="H214" s="34">
        <v>135</v>
      </c>
      <c r="I214" s="34">
        <v>1596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318</v>
      </c>
      <c r="H216" s="35">
        <v>115</v>
      </c>
      <c r="I216" s="35">
        <v>1579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-6928</v>
      </c>
      <c r="H217" s="33">
        <f>+H218+H219+H220</f>
        <v>-7506</v>
      </c>
      <c r="I217" s="33">
        <f>+I218+I219+I220</f>
        <v>-798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-2852</v>
      </c>
      <c r="H219" s="34">
        <v>-2755</v>
      </c>
      <c r="I219" s="34">
        <v>-97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-4076</v>
      </c>
      <c r="H220" s="34">
        <v>-4751</v>
      </c>
      <c r="I220" s="34">
        <v>-701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-3373</v>
      </c>
      <c r="H222" s="35">
        <v>-4084</v>
      </c>
      <c r="I222" s="35">
        <v>-665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-5835</v>
      </c>
      <c r="C225" s="36">
        <f>+H209+H211+H217</f>
        <v>-6869</v>
      </c>
      <c r="D225" s="36">
        <f>+I209+I211+I217</f>
        <v>1034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-5835</v>
      </c>
      <c r="H240" s="38">
        <f>+C225</f>
        <v>-6869</v>
      </c>
      <c r="I240" s="38">
        <f>+D225</f>
        <v>1034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7006</v>
      </c>
      <c r="C242" s="33">
        <f t="shared" ref="C242:D242" si="1">C243+C245+C246</f>
        <v>5540</v>
      </c>
      <c r="D242" s="33">
        <f t="shared" si="1"/>
        <v>1466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6984</v>
      </c>
      <c r="C243" s="37">
        <v>5518</v>
      </c>
      <c r="D243" s="37">
        <v>1466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-5755</v>
      </c>
      <c r="C244" s="33">
        <v>-5755</v>
      </c>
      <c r="D244" s="33">
        <v>0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22</v>
      </c>
      <c r="C246" s="37">
        <v>22</v>
      </c>
      <c r="D246" s="37">
        <v>0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5" customFormat="1" ht="14">
      <c r="B247" s="33">
        <v>192</v>
      </c>
      <c r="C247" s="33">
        <v>157</v>
      </c>
      <c r="D247" s="33">
        <v>35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-7278</v>
      </c>
      <c r="C249" s="36">
        <f t="shared" ref="C249:D249" si="2">+H240-C243-C244-C245-C247-C246</f>
        <v>-6811</v>
      </c>
      <c r="D249" s="36">
        <f t="shared" si="2"/>
        <v>-467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97" priority="2" operator="notEqual">
      <formula>B47+B48</formula>
    </cfRule>
  </conditionalFormatting>
  <conditionalFormatting sqref="B109:D109">
    <cfRule type="cellIs" dxfId="96" priority="1" operator="notEqual">
      <formula>B110+B111+B112</formula>
    </cfRule>
  </conditionalFormatting>
  <hyperlinks>
    <hyperlink ref="I4" location="Indice!A1" display="indice" xr:uid="{00000000-0004-0000-0A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P251"/>
  <sheetViews>
    <sheetView zoomScaleNormal="100" workbookViewId="0">
      <pane ySplit="4" topLeftCell="A108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233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104257</v>
      </c>
      <c r="J16" s="33">
        <f>+C46+C51+C52+C21+C25</f>
        <v>26210</v>
      </c>
      <c r="K16" s="33">
        <f>+D46+D51+D52+D21+D25</f>
        <v>45801</v>
      </c>
      <c r="L16" s="33">
        <f>+E46+E51+E52+E21+E25</f>
        <v>22821</v>
      </c>
      <c r="M16" s="33">
        <f>+F46+F51+F52+F21+F25</f>
        <v>9425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5757</v>
      </c>
      <c r="J17" s="34">
        <v>1614</v>
      </c>
      <c r="K17" s="34">
        <v>1544</v>
      </c>
      <c r="L17" s="34">
        <v>2286</v>
      </c>
      <c r="M17" s="34">
        <v>313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3036</v>
      </c>
      <c r="J18" s="34">
        <v>1057</v>
      </c>
      <c r="K18" s="34">
        <v>1803</v>
      </c>
      <c r="L18" s="34">
        <v>163</v>
      </c>
      <c r="M18" s="34">
        <v>13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95464</v>
      </c>
      <c r="J19" s="34">
        <f>+J16-J17-J18</f>
        <v>23539</v>
      </c>
      <c r="K19" s="34">
        <f>+K16-K17-K18</f>
        <v>42454</v>
      </c>
      <c r="L19" s="34">
        <f>+L16-L17-L18</f>
        <v>20372</v>
      </c>
      <c r="M19" s="34">
        <f>+M16-M17-M18</f>
        <v>9099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2531</v>
      </c>
      <c r="J20" s="42">
        <v>387</v>
      </c>
      <c r="K20" s="42">
        <v>1214</v>
      </c>
      <c r="L20" s="42">
        <v>930</v>
      </c>
      <c r="M20" s="42">
        <v>0</v>
      </c>
      <c r="O20" s="107"/>
      <c r="P20" s="15"/>
    </row>
    <row r="21" spans="2:16" s="13" customFormat="1" ht="16.149999999999999" customHeight="1">
      <c r="B21" s="33">
        <v>26035</v>
      </c>
      <c r="C21" s="33">
        <v>4931</v>
      </c>
      <c r="D21" s="33">
        <v>9170</v>
      </c>
      <c r="E21" s="33">
        <v>9170</v>
      </c>
      <c r="F21" s="33">
        <v>2764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78222</v>
      </c>
      <c r="C23" s="36">
        <f>+J16-C21</f>
        <v>21279</v>
      </c>
      <c r="D23" s="36">
        <f>+K16-D21</f>
        <v>36631</v>
      </c>
      <c r="E23" s="36">
        <f>+L16-E21</f>
        <v>13651</v>
      </c>
      <c r="F23" s="36">
        <f>+M16-F21</f>
        <v>6661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13131</v>
      </c>
      <c r="C25" s="33">
        <v>6091</v>
      </c>
      <c r="D25" s="33">
        <v>4305</v>
      </c>
      <c r="E25" s="33">
        <v>2489</v>
      </c>
      <c r="F25" s="33">
        <v>246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65091</v>
      </c>
      <c r="C27" s="36">
        <f>+C23-C25</f>
        <v>15188</v>
      </c>
      <c r="D27" s="36">
        <f>+D23-D25</f>
        <v>32326</v>
      </c>
      <c r="E27" s="36">
        <f>+E23-E25</f>
        <v>11162</v>
      </c>
      <c r="F27" s="36">
        <f>+F23-F25</f>
        <v>6415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65091</v>
      </c>
      <c r="J44" s="38">
        <f>+C27</f>
        <v>15188</v>
      </c>
      <c r="K44" s="38">
        <f>+D27</f>
        <v>32326</v>
      </c>
      <c r="L44" s="38">
        <f>+E27</f>
        <v>11162</v>
      </c>
      <c r="M44" s="38">
        <f>+F27</f>
        <v>6415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64995</v>
      </c>
      <c r="C46" s="33">
        <v>15160</v>
      </c>
      <c r="D46" s="33">
        <v>32274</v>
      </c>
      <c r="E46" s="33">
        <v>11161</v>
      </c>
      <c r="F46" s="33">
        <v>6400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f>+C47+D47+E47+F47</f>
        <v>49989</v>
      </c>
      <c r="C47" s="34">
        <v>11357</v>
      </c>
      <c r="D47" s="34">
        <v>25156</v>
      </c>
      <c r="E47" s="34">
        <v>8434</v>
      </c>
      <c r="F47" s="34">
        <v>5042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15006</v>
      </c>
      <c r="C48" s="34">
        <f>SUM(C49:C50)</f>
        <v>3803</v>
      </c>
      <c r="D48" s="34">
        <f>SUM(D49:D50)</f>
        <v>7118</v>
      </c>
      <c r="E48" s="34">
        <f>SUM(E49:E50)</f>
        <v>2727</v>
      </c>
      <c r="F48" s="34">
        <f>SUM(F49:F50)</f>
        <v>1358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f t="shared" ref="B49:B50" si="0">+C49+D49+E49+F49</f>
        <v>9627</v>
      </c>
      <c r="C49" s="84">
        <v>1408</v>
      </c>
      <c r="D49" s="84">
        <v>4411</v>
      </c>
      <c r="E49" s="84">
        <v>2524</v>
      </c>
      <c r="F49" s="84">
        <v>1284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f t="shared" si="0"/>
        <v>5379</v>
      </c>
      <c r="C50" s="84">
        <v>2395</v>
      </c>
      <c r="D50" s="84">
        <v>2707</v>
      </c>
      <c r="E50" s="84">
        <v>203</v>
      </c>
      <c r="F50" s="84">
        <v>74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96</v>
      </c>
      <c r="C51" s="33">
        <v>28</v>
      </c>
      <c r="D51" s="33">
        <v>52</v>
      </c>
      <c r="E51" s="33">
        <v>1</v>
      </c>
      <c r="F51" s="33">
        <v>15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72939</v>
      </c>
      <c r="J70" s="33">
        <f>+J71+J75</f>
        <v>50909</v>
      </c>
      <c r="K70" s="33">
        <f>+K71+K75</f>
        <v>9190</v>
      </c>
      <c r="L70" s="33">
        <f>+L71+L75</f>
        <v>12840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65394</v>
      </c>
      <c r="J71" s="34">
        <f>+J72+J73+J74</f>
        <v>50704</v>
      </c>
      <c r="K71" s="34">
        <f>+K72+K73+K74</f>
        <v>9020</v>
      </c>
      <c r="L71" s="34">
        <f>+L72+L73+L74</f>
        <v>5670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37785</v>
      </c>
      <c r="J72" s="34">
        <v>33559</v>
      </c>
      <c r="K72" s="34">
        <v>1429</v>
      </c>
      <c r="L72" s="34">
        <v>2797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103</v>
      </c>
      <c r="J73" s="34">
        <v>27</v>
      </c>
      <c r="K73" s="34">
        <v>33</v>
      </c>
      <c r="L73" s="34">
        <v>43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27506</v>
      </c>
      <c r="J74" s="34">
        <v>17118</v>
      </c>
      <c r="K74" s="34">
        <v>7558</v>
      </c>
      <c r="L74" s="34">
        <v>2830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7545</v>
      </c>
      <c r="J75" s="34">
        <v>205</v>
      </c>
      <c r="K75" s="34">
        <v>170</v>
      </c>
      <c r="L75" s="34">
        <v>7170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-7439</v>
      </c>
      <c r="J76" s="33">
        <f>+J77+J78</f>
        <v>-2497</v>
      </c>
      <c r="K76" s="33">
        <f>+K77+K78</f>
        <v>-1597</v>
      </c>
      <c r="L76" s="33">
        <f>+L77+L78</f>
        <v>-899</v>
      </c>
      <c r="M76" s="33">
        <f>+M77+M78</f>
        <v>-2446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-3038</v>
      </c>
      <c r="J77" s="34">
        <v>-1572</v>
      </c>
      <c r="K77" s="34">
        <v>-650</v>
      </c>
      <c r="L77" s="34">
        <v>-816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-4401</v>
      </c>
      <c r="J78" s="34">
        <v>-925</v>
      </c>
      <c r="K78" s="34">
        <v>-947</v>
      </c>
      <c r="L78" s="34">
        <v>-83</v>
      </c>
      <c r="M78" s="34">
        <v>-2446</v>
      </c>
      <c r="O78" s="107"/>
    </row>
    <row r="79" spans="2:16" s="13" customFormat="1" ht="16.149999999999999" customHeight="1">
      <c r="B79" s="33">
        <f>+B80+B81+B82</f>
        <v>20492</v>
      </c>
      <c r="C79" s="33">
        <f>+C80+C81+C82</f>
        <v>17012</v>
      </c>
      <c r="D79" s="33">
        <f>+D80+D81+D82</f>
        <v>2346</v>
      </c>
      <c r="E79" s="33">
        <f>+E80+E81+E82</f>
        <v>1136</v>
      </c>
      <c r="F79" s="33">
        <f>+F80+F81+F82</f>
        <v>36</v>
      </c>
      <c r="G79" s="61" t="s">
        <v>48</v>
      </c>
      <c r="H79" s="47" t="s">
        <v>49</v>
      </c>
      <c r="I79" s="33">
        <f>I80+I81+I82</f>
        <v>7320</v>
      </c>
      <c r="J79" s="33">
        <f>+J80+J81+J82</f>
        <v>5750</v>
      </c>
      <c r="K79" s="33">
        <f>+K80+K81+K82</f>
        <v>423</v>
      </c>
      <c r="L79" s="33">
        <f>+L80+L81+L82</f>
        <v>621</v>
      </c>
      <c r="M79" s="33">
        <f>+M80+M81+M82</f>
        <v>564</v>
      </c>
      <c r="O79" s="107"/>
    </row>
    <row r="80" spans="2:16" s="15" customFormat="1" ht="16.149999999999999" customHeight="1">
      <c r="B80" s="34">
        <v>20485</v>
      </c>
      <c r="C80" s="43">
        <v>17011</v>
      </c>
      <c r="D80" s="43">
        <v>2345</v>
      </c>
      <c r="E80" s="43">
        <v>1131</v>
      </c>
      <c r="F80" s="43">
        <v>36</v>
      </c>
      <c r="G80" s="23" t="s">
        <v>50</v>
      </c>
      <c r="H80" s="23" t="s">
        <v>133</v>
      </c>
      <c r="I80" s="43">
        <v>2303</v>
      </c>
      <c r="J80" s="43">
        <v>939</v>
      </c>
      <c r="K80" s="43">
        <v>394</v>
      </c>
      <c r="L80" s="43">
        <v>444</v>
      </c>
      <c r="M80" s="43">
        <v>564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4963</v>
      </c>
      <c r="J81" s="43">
        <v>4792</v>
      </c>
      <c r="K81" s="43">
        <v>23</v>
      </c>
      <c r="L81" s="43">
        <v>148</v>
      </c>
      <c r="M81" s="43">
        <v>0</v>
      </c>
      <c r="O81" s="107"/>
    </row>
    <row r="82" spans="2:16" s="15" customFormat="1" ht="16.149999999999999" customHeight="1">
      <c r="B82" s="34">
        <v>7</v>
      </c>
      <c r="C82" s="43">
        <v>1</v>
      </c>
      <c r="D82" s="43">
        <v>1</v>
      </c>
      <c r="E82" s="43">
        <v>5</v>
      </c>
      <c r="F82" s="43">
        <v>0</v>
      </c>
      <c r="G82" s="23" t="s">
        <v>53</v>
      </c>
      <c r="H82" s="23" t="s">
        <v>54</v>
      </c>
      <c r="I82" s="43">
        <v>54</v>
      </c>
      <c r="J82" s="43">
        <v>19</v>
      </c>
      <c r="K82" s="43">
        <v>6</v>
      </c>
      <c r="L82" s="43">
        <v>29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52328</v>
      </c>
      <c r="C85" s="36">
        <f>+J68+J70+J76+J79-C79</f>
        <v>37150</v>
      </c>
      <c r="D85" s="36">
        <f>+K68+K70+K76+K79-D79</f>
        <v>5670</v>
      </c>
      <c r="E85" s="36">
        <f>+L68+L70+L76+L79-E79</f>
        <v>11426</v>
      </c>
      <c r="F85" s="36">
        <f>+M68+M70+M76+M79-F79</f>
        <v>-1918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52328</v>
      </c>
      <c r="J100" s="38">
        <f>+C85</f>
        <v>37150</v>
      </c>
      <c r="K100" s="38">
        <f>+D85</f>
        <v>5670</v>
      </c>
      <c r="L100" s="38">
        <f>+E85</f>
        <v>11426</v>
      </c>
      <c r="M100" s="38">
        <f>+F85</f>
        <v>-1918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8</v>
      </c>
      <c r="C102" s="33">
        <f>+C103+C104</f>
        <v>8</v>
      </c>
      <c r="D102" s="33">
        <f>+D103+D104</f>
        <v>0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62882</v>
      </c>
      <c r="J102" s="33">
        <f>+J103+J104</f>
        <v>51525</v>
      </c>
      <c r="K102" s="33">
        <f>+K103+K104</f>
        <v>6368</v>
      </c>
      <c r="L102" s="33">
        <f>+L103+L104</f>
        <v>4989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8</v>
      </c>
      <c r="C103" s="34">
        <v>8</v>
      </c>
      <c r="D103" s="34">
        <v>0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60145</v>
      </c>
      <c r="J103" s="34">
        <v>51021</v>
      </c>
      <c r="K103" s="34">
        <v>5594</v>
      </c>
      <c r="L103" s="34">
        <v>3530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2737</v>
      </c>
      <c r="J104" s="34">
        <v>504</v>
      </c>
      <c r="K104" s="34">
        <v>774</v>
      </c>
      <c r="L104" s="34">
        <v>1459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80509</v>
      </c>
      <c r="J105" s="33">
        <f>+J106+J107+J108</f>
        <v>7232</v>
      </c>
      <c r="K105" s="33">
        <f>+K106+K107+K108</f>
        <v>162</v>
      </c>
      <c r="L105" s="33">
        <f>+L106+L107+L108</f>
        <v>203</v>
      </c>
      <c r="M105" s="33">
        <f>+M106+M107+M108</f>
        <v>72912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54226</v>
      </c>
      <c r="J106" s="34">
        <v>1145</v>
      </c>
      <c r="K106" s="34">
        <v>0</v>
      </c>
      <c r="L106" s="34">
        <v>0</v>
      </c>
      <c r="M106" s="34">
        <v>53081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5379</v>
      </c>
      <c r="J107" s="34">
        <v>4940</v>
      </c>
      <c r="K107" s="34">
        <v>162</v>
      </c>
      <c r="L107" s="34">
        <v>203</v>
      </c>
      <c r="M107" s="34">
        <v>74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20904</v>
      </c>
      <c r="J108" s="34">
        <v>1147</v>
      </c>
      <c r="K108" s="34">
        <v>0</v>
      </c>
      <c r="L108" s="34">
        <v>0</v>
      </c>
      <c r="M108" s="34">
        <v>19757</v>
      </c>
      <c r="O108" s="107"/>
      <c r="P108" s="13"/>
    </row>
    <row r="109" spans="2:16" s="13" customFormat="1" ht="28">
      <c r="B109" s="33">
        <v>75308</v>
      </c>
      <c r="C109" s="33">
        <v>7550</v>
      </c>
      <c r="D109" s="33">
        <v>572</v>
      </c>
      <c r="E109" s="33">
        <v>335</v>
      </c>
      <c r="F109" s="33">
        <v>66851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64209</v>
      </c>
      <c r="C110" s="34">
        <v>0</v>
      </c>
      <c r="D110" s="34">
        <v>0</v>
      </c>
      <c r="E110" s="34">
        <v>0</v>
      </c>
      <c r="F110" s="34">
        <v>64209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6981</v>
      </c>
      <c r="C111" s="34">
        <v>6543</v>
      </c>
      <c r="D111" s="34">
        <v>161</v>
      </c>
      <c r="E111" s="34">
        <v>203</v>
      </c>
      <c r="F111" s="34">
        <v>74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4118</v>
      </c>
      <c r="C112" s="34">
        <v>1007</v>
      </c>
      <c r="D112" s="34">
        <v>411</v>
      </c>
      <c r="E112" s="34">
        <v>132</v>
      </c>
      <c r="F112" s="34">
        <v>2568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11072</v>
      </c>
      <c r="C113" s="33">
        <f>+C114+C115+C116+C117+C118+C119</f>
        <v>70013</v>
      </c>
      <c r="D113" s="33">
        <f>+D114+D115+D116+D117+D118+D119</f>
        <v>4825</v>
      </c>
      <c r="E113" s="33">
        <f>+E114+E115+E116+E117+E118+E119</f>
        <v>7617</v>
      </c>
      <c r="F113" s="33">
        <f>+F114+F115+F116+F117+F118+F119</f>
        <v>19422</v>
      </c>
      <c r="G113" s="61" t="s">
        <v>69</v>
      </c>
      <c r="H113" s="47" t="s">
        <v>70</v>
      </c>
      <c r="I113" s="33">
        <f>+I114+I115+I116+I117+I118+I119</f>
        <v>4038</v>
      </c>
      <c r="J113" s="33">
        <f>+J114+J115+J116+J117+J118+J119</f>
        <v>4804</v>
      </c>
      <c r="K113" s="33">
        <f>+K114+K115+K116+K117+K118+K119</f>
        <v>47107</v>
      </c>
      <c r="L113" s="33">
        <f>+L114+L115+L116+L117+L118+L119</f>
        <v>12520</v>
      </c>
      <c r="M113" s="33">
        <f>+M114+M115+M116+M117+M118+M119</f>
        <v>30412</v>
      </c>
      <c r="O113" s="15"/>
      <c r="P113" s="15"/>
    </row>
    <row r="114" spans="2:16" s="15" customFormat="1" ht="16.149999999999999" customHeight="1">
      <c r="B114" s="34">
        <v>105</v>
      </c>
      <c r="C114" s="34">
        <v>15</v>
      </c>
      <c r="D114" s="34">
        <v>32</v>
      </c>
      <c r="E114" s="34">
        <v>54</v>
      </c>
      <c r="F114" s="34">
        <v>4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92</v>
      </c>
      <c r="J115" s="34">
        <v>14</v>
      </c>
      <c r="K115" s="34">
        <v>25</v>
      </c>
      <c r="L115" s="34">
        <v>51</v>
      </c>
      <c r="M115" s="34">
        <v>2</v>
      </c>
    </row>
    <row r="116" spans="2:16" s="15" customFormat="1" ht="16.149999999999999" customHeight="1">
      <c r="B116" s="34">
        <v>0</v>
      </c>
      <c r="C116" s="34">
        <v>61925</v>
      </c>
      <c r="D116" s="34">
        <v>3221</v>
      </c>
      <c r="E116" s="34">
        <v>6317</v>
      </c>
      <c r="F116" s="34">
        <v>19342</v>
      </c>
      <c r="G116" s="62" t="s">
        <v>75</v>
      </c>
      <c r="H116" s="23" t="s">
        <v>160</v>
      </c>
      <c r="I116" s="34">
        <v>0</v>
      </c>
      <c r="J116" s="34">
        <v>3646</v>
      </c>
      <c r="K116" s="34">
        <v>45899</v>
      </c>
      <c r="L116" s="34">
        <v>11563</v>
      </c>
      <c r="M116" s="34">
        <v>29697</v>
      </c>
      <c r="O116" s="107"/>
      <c r="P116" s="13"/>
    </row>
    <row r="117" spans="2:16" s="15" customFormat="1" ht="16.149999999999999" customHeight="1">
      <c r="B117" s="34">
        <v>509</v>
      </c>
      <c r="C117" s="34">
        <v>509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997</v>
      </c>
      <c r="J117" s="34">
        <v>157</v>
      </c>
      <c r="K117" s="34">
        <v>554</v>
      </c>
      <c r="L117" s="34">
        <v>31</v>
      </c>
      <c r="M117" s="34">
        <v>255</v>
      </c>
      <c r="O117" s="107"/>
    </row>
    <row r="118" spans="2:16" s="15" customFormat="1" ht="16.149999999999999" customHeight="1">
      <c r="B118" s="34">
        <v>4926</v>
      </c>
      <c r="C118" s="34">
        <v>2032</v>
      </c>
      <c r="D118" s="34">
        <v>1572</v>
      </c>
      <c r="E118" s="34">
        <v>1246</v>
      </c>
      <c r="F118" s="34">
        <v>76</v>
      </c>
      <c r="G118" s="23" t="s">
        <v>78</v>
      </c>
      <c r="H118" s="23" t="s">
        <v>79</v>
      </c>
      <c r="I118" s="34">
        <v>2949</v>
      </c>
      <c r="J118" s="34">
        <v>987</v>
      </c>
      <c r="K118" s="34">
        <v>629</v>
      </c>
      <c r="L118" s="34">
        <v>875</v>
      </c>
      <c r="M118" s="34">
        <v>458</v>
      </c>
      <c r="O118" s="107"/>
    </row>
    <row r="119" spans="2:16" s="46" customFormat="1" ht="16.149999999999999" customHeight="1">
      <c r="B119" s="34">
        <v>5532</v>
      </c>
      <c r="C119" s="34">
        <v>5532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113369</v>
      </c>
      <c r="C122" s="36">
        <f>+J100+J102+J105+J113-C102-C109-C113</f>
        <v>23140</v>
      </c>
      <c r="D122" s="36">
        <f>+K100+K102+K105+K113-D102-D109-D113</f>
        <v>53910</v>
      </c>
      <c r="E122" s="36">
        <f>+L100+L102+L105+L113-E102-E109-E113</f>
        <v>21186</v>
      </c>
      <c r="F122" s="36">
        <f>+M100+M102+M105+M113-F102-F109-F113</f>
        <v>15133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113369</v>
      </c>
      <c r="J137" s="38">
        <f>+C122</f>
        <v>23140</v>
      </c>
      <c r="K137" s="38">
        <f>+D122</f>
        <v>53910</v>
      </c>
      <c r="L137" s="38">
        <f>+E122</f>
        <v>21186</v>
      </c>
      <c r="M137" s="38">
        <f>+F122</f>
        <v>15133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60769</v>
      </c>
      <c r="C139" s="33">
        <f>+C140+C141</f>
        <v>2465</v>
      </c>
      <c r="D139" s="33">
        <f>+D140+D141</f>
        <v>41511</v>
      </c>
      <c r="E139" s="33">
        <f>+E140+E141</f>
        <v>5495</v>
      </c>
      <c r="F139" s="33">
        <f>+F140+F141</f>
        <v>11298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1">SUM(C140:F140)</f>
        <v>45986</v>
      </c>
      <c r="C140" s="34">
        <v>1624</v>
      </c>
      <c r="D140" s="34">
        <v>30983</v>
      </c>
      <c r="E140" s="34">
        <v>5335</v>
      </c>
      <c r="F140" s="34">
        <v>8044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1"/>
        <v>14783</v>
      </c>
      <c r="C141" s="34">
        <v>841</v>
      </c>
      <c r="D141" s="34">
        <v>10528</v>
      </c>
      <c r="E141" s="34">
        <v>160</v>
      </c>
      <c r="F141" s="34">
        <v>3254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52600</v>
      </c>
      <c r="C144" s="36">
        <f>+J137-C139</f>
        <v>20675</v>
      </c>
      <c r="D144" s="36">
        <f>+K137-D139</f>
        <v>12399</v>
      </c>
      <c r="E144" s="36">
        <f>+L137-E139</f>
        <v>15691</v>
      </c>
      <c r="F144" s="36">
        <f>+M137-F139</f>
        <v>3835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113369</v>
      </c>
      <c r="J161" s="38">
        <f>+C122</f>
        <v>23140</v>
      </c>
      <c r="K161" s="38">
        <f>+D122</f>
        <v>53910</v>
      </c>
      <c r="L161" s="38">
        <f>+E122</f>
        <v>21186</v>
      </c>
      <c r="M161" s="38">
        <f>+F122</f>
        <v>15133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107716</v>
      </c>
      <c r="C163" s="33">
        <f>+J16-J17-J18+C141-J20</f>
        <v>23993</v>
      </c>
      <c r="D163" s="33">
        <f>+K16-K17-K18+D141-K20</f>
        <v>51768</v>
      </c>
      <c r="E163" s="33">
        <f>+L16-L17-L18+E141-L20</f>
        <v>19602</v>
      </c>
      <c r="F163" s="33">
        <f>+M16-M17-M18+F141-M20</f>
        <v>12353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60769</v>
      </c>
      <c r="C164" s="34">
        <f>+C139</f>
        <v>2465</v>
      </c>
      <c r="D164" s="34">
        <f>+D139</f>
        <v>41511</v>
      </c>
      <c r="E164" s="34">
        <f>+E139</f>
        <v>5495</v>
      </c>
      <c r="F164" s="34">
        <f>+F139</f>
        <v>11298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46947</v>
      </c>
      <c r="C165" s="34">
        <f>+C163-C164</f>
        <v>21528</v>
      </c>
      <c r="D165" s="34">
        <f>+D163-D164</f>
        <v>10257</v>
      </c>
      <c r="E165" s="34">
        <f>+E163-E164</f>
        <v>14107</v>
      </c>
      <c r="F165" s="34">
        <f>+F163-F164</f>
        <v>1055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5653</v>
      </c>
      <c r="C169" s="36">
        <f>+J161-C163-C166</f>
        <v>-853</v>
      </c>
      <c r="D169" s="36">
        <f>+K161-D163-D166</f>
        <v>2142</v>
      </c>
      <c r="E169" s="36">
        <f>+L161-E163-E166</f>
        <v>1584</v>
      </c>
      <c r="F169" s="36">
        <f>+M161-F163-F166</f>
        <v>2780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52600</v>
      </c>
      <c r="J184" s="38">
        <f>+C144</f>
        <v>20675</v>
      </c>
      <c r="K184" s="38">
        <f>+D144</f>
        <v>12399</v>
      </c>
      <c r="L184" s="38">
        <f>+E144</f>
        <v>15691</v>
      </c>
      <c r="M184" s="38">
        <f>+F144</f>
        <v>3835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46947</v>
      </c>
      <c r="C186" s="33">
        <f>+C187</f>
        <v>21528</v>
      </c>
      <c r="D186" s="33">
        <f>+D187</f>
        <v>10257</v>
      </c>
      <c r="E186" s="33">
        <f>+E187</f>
        <v>14107</v>
      </c>
      <c r="F186" s="33">
        <f>+F187</f>
        <v>1055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2">+B165</f>
        <v>46947</v>
      </c>
      <c r="C187" s="34">
        <f t="shared" si="2"/>
        <v>21528</v>
      </c>
      <c r="D187" s="34">
        <f t="shared" si="2"/>
        <v>10257</v>
      </c>
      <c r="E187" s="34">
        <f t="shared" si="2"/>
        <v>14107</v>
      </c>
      <c r="F187" s="34">
        <f t="shared" si="2"/>
        <v>1055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5653</v>
      </c>
      <c r="C191" s="36">
        <f>+J184-C186</f>
        <v>-853</v>
      </c>
      <c r="D191" s="36">
        <f>+K184-D186</f>
        <v>2142</v>
      </c>
      <c r="E191" s="36">
        <f>+L184-E186</f>
        <v>1584</v>
      </c>
      <c r="F191" s="36">
        <f>+M184-F186</f>
        <v>2780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5653</v>
      </c>
      <c r="J209" s="38">
        <f>+C191</f>
        <v>-853</v>
      </c>
      <c r="K209" s="38">
        <f>+D191</f>
        <v>2142</v>
      </c>
      <c r="L209" s="38">
        <f>+E191</f>
        <v>1584</v>
      </c>
      <c r="M209" s="38">
        <f>+F191</f>
        <v>2780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6735</v>
      </c>
      <c r="J211" s="33">
        <f>+J212+J213+J214</f>
        <v>1843</v>
      </c>
      <c r="K211" s="33">
        <f>+K212+K213+K214</f>
        <v>5745</v>
      </c>
      <c r="L211" s="33">
        <f>+L212+L213+L214</f>
        <v>3701</v>
      </c>
      <c r="M211" s="33">
        <f>+M212+M213+M214</f>
        <v>626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2487</v>
      </c>
      <c r="J212" s="34">
        <v>9</v>
      </c>
      <c r="K212" s="34">
        <v>1327</v>
      </c>
      <c r="L212" s="34">
        <v>1151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3760</v>
      </c>
      <c r="J213" s="34">
        <v>1452</v>
      </c>
      <c r="K213" s="34">
        <v>1762</v>
      </c>
      <c r="L213" s="34">
        <v>455</v>
      </c>
      <c r="M213" s="34">
        <v>91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488</v>
      </c>
      <c r="J214" s="34">
        <v>382</v>
      </c>
      <c r="K214" s="34">
        <v>2656</v>
      </c>
      <c r="L214" s="34">
        <v>2095</v>
      </c>
      <c r="M214" s="34">
        <v>535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324</v>
      </c>
      <c r="K216" s="35">
        <v>2529</v>
      </c>
      <c r="L216" s="35">
        <v>1792</v>
      </c>
      <c r="M216" s="35">
        <v>535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-8590</v>
      </c>
      <c r="J217" s="33">
        <f>+J218+J219+J220</f>
        <v>-7245</v>
      </c>
      <c r="K217" s="33">
        <f>+K218+K219+K220</f>
        <v>-5725</v>
      </c>
      <c r="L217" s="33">
        <f>+L218+L219+L220</f>
        <v>-775</v>
      </c>
      <c r="M217" s="33">
        <f>+M218+M219+M220</f>
        <v>-25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-6835</v>
      </c>
      <c r="J219" s="34">
        <v>-2873</v>
      </c>
      <c r="K219" s="34">
        <v>-3384</v>
      </c>
      <c r="L219" s="34">
        <v>-576</v>
      </c>
      <c r="M219" s="34">
        <v>-2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-1755</v>
      </c>
      <c r="J220" s="34">
        <v>-4372</v>
      </c>
      <c r="K220" s="34">
        <v>-2341</v>
      </c>
      <c r="L220" s="34">
        <v>-199</v>
      </c>
      <c r="M220" s="34">
        <v>-23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-3111</v>
      </c>
      <c r="K222" s="35">
        <v>-1854</v>
      </c>
      <c r="L222" s="35">
        <v>-195</v>
      </c>
      <c r="M222" s="35">
        <v>-20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3798</v>
      </c>
      <c r="C225" s="36">
        <f>+J209+J211+J217</f>
        <v>-6255</v>
      </c>
      <c r="D225" s="36">
        <f>+K209+K211+K217</f>
        <v>2162</v>
      </c>
      <c r="E225" s="36">
        <f>+L209+L211+L217</f>
        <v>4510</v>
      </c>
      <c r="F225" s="36">
        <f>+M209+M211+M217</f>
        <v>3381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3798</v>
      </c>
      <c r="J240" s="38">
        <f>+C225</f>
        <v>-6255</v>
      </c>
      <c r="K240" s="38">
        <f>+D225</f>
        <v>2162</v>
      </c>
      <c r="L240" s="38">
        <f>+E225</f>
        <v>4510</v>
      </c>
      <c r="M240" s="38">
        <f>+F225</f>
        <v>3381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23978</v>
      </c>
      <c r="C242" s="33">
        <f t="shared" ref="C242:F242" si="3">C243+C245+C246</f>
        <v>7534</v>
      </c>
      <c r="D242" s="33">
        <f t="shared" si="3"/>
        <v>9531</v>
      </c>
      <c r="E242" s="33">
        <f t="shared" si="3"/>
        <v>6296</v>
      </c>
      <c r="F242" s="33">
        <f t="shared" si="3"/>
        <v>617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23928</v>
      </c>
      <c r="C243" s="37">
        <v>7484</v>
      </c>
      <c r="D243" s="37">
        <v>9531</v>
      </c>
      <c r="E243" s="37">
        <v>6296</v>
      </c>
      <c r="F243" s="37">
        <v>617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-13131</v>
      </c>
      <c r="C244" s="33">
        <v>-6091</v>
      </c>
      <c r="D244" s="33">
        <v>-4305</v>
      </c>
      <c r="E244" s="33">
        <v>-2489</v>
      </c>
      <c r="F244" s="33">
        <v>-246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50</v>
      </c>
      <c r="C246" s="37">
        <v>50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471</v>
      </c>
      <c r="C247" s="33">
        <v>169</v>
      </c>
      <c r="D247" s="33">
        <v>162</v>
      </c>
      <c r="E247" s="33">
        <v>119</v>
      </c>
      <c r="F247" s="33">
        <v>21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-7520</v>
      </c>
      <c r="C249" s="36">
        <f t="shared" ref="C249:F249" si="4">+J240-C243-C244-C245-C247-C246</f>
        <v>-7867</v>
      </c>
      <c r="D249" s="36">
        <f t="shared" si="4"/>
        <v>-3226</v>
      </c>
      <c r="E249" s="36">
        <f t="shared" si="4"/>
        <v>584</v>
      </c>
      <c r="F249" s="36">
        <f t="shared" si="4"/>
        <v>2989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51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C47:F47 C49:F50" name="Cuenta_explotacion_2_1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95" priority="2" operator="notEqual">
      <formula>B47+B48</formula>
    </cfRule>
  </conditionalFormatting>
  <conditionalFormatting sqref="B109:F109">
    <cfRule type="cellIs" dxfId="94" priority="1" operator="notEqual">
      <formula>B110+B111+B112</formula>
    </cfRule>
  </conditionalFormatting>
  <hyperlinks>
    <hyperlink ref="M4" location="Indice!A1" display="indice" xr:uid="{00000000-0004-0000-0B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0.39997558519241921"/>
  </sheetPr>
  <dimension ref="A1:J251"/>
  <sheetViews>
    <sheetView zoomScaleNormal="100" workbookViewId="0">
      <pane ySplit="4" topLeftCell="A10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241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26210</v>
      </c>
      <c r="H16" s="33">
        <f>+C46+C51+C52+C21+C25</f>
        <v>21561</v>
      </c>
      <c r="I16" s="33">
        <f>+D46+D51+D52+D21+D25</f>
        <v>4649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1614</v>
      </c>
      <c r="H17" s="34">
        <v>294</v>
      </c>
      <c r="I17" s="34">
        <v>1320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1057</v>
      </c>
      <c r="H18" s="34">
        <v>85</v>
      </c>
      <c r="I18" s="34">
        <v>972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23539</v>
      </c>
      <c r="H19" s="34">
        <f>+H16-H17-H18</f>
        <v>21182</v>
      </c>
      <c r="I19" s="34">
        <f>+I16-I17-I18</f>
        <v>2357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387</v>
      </c>
      <c r="H20" s="42">
        <v>261</v>
      </c>
      <c r="I20" s="42">
        <v>126</v>
      </c>
    </row>
    <row r="21" spans="2:9" s="13" customFormat="1" ht="16.149999999999999" customHeight="1">
      <c r="B21" s="33">
        <v>4931</v>
      </c>
      <c r="C21" s="33">
        <v>2665</v>
      </c>
      <c r="D21" s="33">
        <v>2266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21279</v>
      </c>
      <c r="C23" s="36">
        <f>+H16-C21</f>
        <v>18896</v>
      </c>
      <c r="D23" s="36">
        <f>+I16-D21</f>
        <v>2383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6091</v>
      </c>
      <c r="C25" s="33">
        <v>6091</v>
      </c>
      <c r="D25" s="33">
        <v>0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15188</v>
      </c>
      <c r="C27" s="36">
        <f>+C23-C25</f>
        <v>12805</v>
      </c>
      <c r="D27" s="36">
        <f>+D23-D25</f>
        <v>2383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15188</v>
      </c>
      <c r="H44" s="38">
        <f>+C27</f>
        <v>12805</v>
      </c>
      <c r="I44" s="38">
        <f>+D27</f>
        <v>2383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15160</v>
      </c>
      <c r="C46" s="33">
        <v>12795</v>
      </c>
      <c r="D46" s="33">
        <v>2365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11357</v>
      </c>
      <c r="C47" s="34">
        <v>9383</v>
      </c>
      <c r="D47" s="34">
        <f>B47-C47</f>
        <v>1974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3803</v>
      </c>
      <c r="C48" s="34">
        <f>SUM(C49:C50)</f>
        <v>3412</v>
      </c>
      <c r="D48" s="34">
        <f>SUM(D49:D50)</f>
        <v>391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1408</v>
      </c>
      <c r="C49" s="84">
        <v>1076</v>
      </c>
      <c r="D49" s="84">
        <f>B49-C49</f>
        <v>332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2395</v>
      </c>
      <c r="C50" s="84">
        <v>2336</v>
      </c>
      <c r="D50" s="84">
        <f>B50-C50</f>
        <v>59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28</v>
      </c>
      <c r="C51" s="33">
        <v>10</v>
      </c>
      <c r="D51" s="33">
        <v>18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50909</v>
      </c>
      <c r="H70" s="33">
        <f>+H71+H75</f>
        <v>50813</v>
      </c>
      <c r="I70" s="33">
        <f>+I71+I75</f>
        <v>96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50704</v>
      </c>
      <c r="H71" s="34">
        <f>+H72+H73+H74</f>
        <v>50676</v>
      </c>
      <c r="I71" s="34">
        <f>+I72+I73+I74</f>
        <v>28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33559</v>
      </c>
      <c r="H72" s="34">
        <v>33559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27</v>
      </c>
      <c r="H73" s="34">
        <v>27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17118</v>
      </c>
      <c r="H74" s="34">
        <v>17090</v>
      </c>
      <c r="I74" s="34">
        <v>28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205</v>
      </c>
      <c r="H75" s="34">
        <v>137</v>
      </c>
      <c r="I75" s="34">
        <v>68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-2497</v>
      </c>
      <c r="H76" s="33">
        <f>+H77+H78</f>
        <v>-1795</v>
      </c>
      <c r="I76" s="33">
        <f>+I77+I78</f>
        <v>-702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-1572</v>
      </c>
      <c r="H77" s="34">
        <v>-1102</v>
      </c>
      <c r="I77" s="34">
        <v>-470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-925</v>
      </c>
      <c r="H78" s="34">
        <v>-693</v>
      </c>
      <c r="I78" s="34">
        <v>-232</v>
      </c>
    </row>
    <row r="79" spans="2:9" s="13" customFormat="1" ht="16.149999999999999" customHeight="1">
      <c r="B79" s="33">
        <f>+B80+B81+B82</f>
        <v>17012</v>
      </c>
      <c r="C79" s="33">
        <f>+C80+C81+C82</f>
        <v>16770</v>
      </c>
      <c r="D79" s="33">
        <f>+D80+D81+D82</f>
        <v>242</v>
      </c>
      <c r="E79" s="61" t="s">
        <v>48</v>
      </c>
      <c r="F79" s="47" t="s">
        <v>49</v>
      </c>
      <c r="G79" s="33">
        <f>G80+G81+G82</f>
        <v>5750</v>
      </c>
      <c r="H79" s="33">
        <f>+H80+H81+H82</f>
        <v>5674</v>
      </c>
      <c r="I79" s="33">
        <f>+I80+I81+I82</f>
        <v>76</v>
      </c>
    </row>
    <row r="80" spans="2:9" s="15" customFormat="1" ht="16.149999999999999" customHeight="1">
      <c r="B80" s="34">
        <v>17011</v>
      </c>
      <c r="C80" s="43">
        <v>16769</v>
      </c>
      <c r="D80" s="43">
        <v>242</v>
      </c>
      <c r="E80" s="23" t="s">
        <v>50</v>
      </c>
      <c r="F80" s="23" t="s">
        <v>133</v>
      </c>
      <c r="G80" s="43">
        <v>939</v>
      </c>
      <c r="H80" s="43">
        <v>878</v>
      </c>
      <c r="I80" s="43">
        <v>61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4792</v>
      </c>
      <c r="H81" s="43">
        <v>4777</v>
      </c>
      <c r="I81" s="43">
        <v>15</v>
      </c>
    </row>
    <row r="82" spans="2:9" s="15" customFormat="1" ht="16.149999999999999" customHeight="1">
      <c r="B82" s="34">
        <v>1</v>
      </c>
      <c r="C82" s="43">
        <v>1</v>
      </c>
      <c r="D82" s="43">
        <v>0</v>
      </c>
      <c r="E82" s="23" t="s">
        <v>53</v>
      </c>
      <c r="F82" s="23" t="s">
        <v>54</v>
      </c>
      <c r="G82" s="43">
        <v>19</v>
      </c>
      <c r="H82" s="43">
        <v>19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37150</v>
      </c>
      <c r="C85" s="36">
        <f>+H68+H70+H76+H79-C79</f>
        <v>37922</v>
      </c>
      <c r="D85" s="36">
        <f>+I68+I70+I76+I79-D79</f>
        <v>-772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37150</v>
      </c>
      <c r="H100" s="38">
        <f>+C85</f>
        <v>37922</v>
      </c>
      <c r="I100" s="38">
        <f>+D85</f>
        <v>-772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8</v>
      </c>
      <c r="C102" s="33">
        <f>+C103+C104</f>
        <v>0</v>
      </c>
      <c r="D102" s="33">
        <f>+D103+D104</f>
        <v>8</v>
      </c>
      <c r="E102" s="61" t="s">
        <v>58</v>
      </c>
      <c r="F102" s="47" t="s">
        <v>59</v>
      </c>
      <c r="G102" s="33">
        <f>+G103+G104</f>
        <v>51525</v>
      </c>
      <c r="H102" s="33">
        <f>+H103+H104</f>
        <v>51346</v>
      </c>
      <c r="I102" s="33">
        <f>+I103+I104</f>
        <v>179</v>
      </c>
    </row>
    <row r="103" spans="2:9" s="15" customFormat="1" ht="16.149999999999999" customHeight="1">
      <c r="B103" s="34">
        <v>8</v>
      </c>
      <c r="C103" s="34">
        <v>0</v>
      </c>
      <c r="D103" s="34">
        <v>8</v>
      </c>
      <c r="E103" s="62" t="s">
        <v>60</v>
      </c>
      <c r="F103" s="23" t="s">
        <v>61</v>
      </c>
      <c r="G103" s="34">
        <v>51021</v>
      </c>
      <c r="H103" s="34">
        <v>51021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504</v>
      </c>
      <c r="H104" s="34">
        <v>325</v>
      </c>
      <c r="I104" s="34">
        <v>179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7232</v>
      </c>
      <c r="H105" s="33">
        <f>+H106+H107+H108</f>
        <v>5714</v>
      </c>
      <c r="I105" s="33">
        <f>+I106+I107+I108</f>
        <v>1518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1145</v>
      </c>
      <c r="H106" s="34">
        <v>0</v>
      </c>
      <c r="I106" s="34">
        <v>1145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4940</v>
      </c>
      <c r="H107" s="34">
        <v>4881</v>
      </c>
      <c r="I107" s="34">
        <v>59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1147</v>
      </c>
      <c r="H108" s="34">
        <v>833</v>
      </c>
      <c r="I108" s="34">
        <v>314</v>
      </c>
    </row>
    <row r="109" spans="2:9" s="13" customFormat="1" ht="14">
      <c r="B109" s="33">
        <v>7550</v>
      </c>
      <c r="C109" s="33">
        <v>6328</v>
      </c>
      <c r="D109" s="33">
        <v>1222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6543</v>
      </c>
      <c r="C111" s="34">
        <v>5487</v>
      </c>
      <c r="D111" s="34">
        <v>1056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1007</v>
      </c>
      <c r="C112" s="34">
        <v>841</v>
      </c>
      <c r="D112" s="34">
        <v>166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70013</v>
      </c>
      <c r="C113" s="33">
        <f>+C114+C115+C116+C117+C118+C119</f>
        <v>72979</v>
      </c>
      <c r="D113" s="33">
        <f>+D114+D115+D116+D117+D118+D119</f>
        <v>831</v>
      </c>
      <c r="E113" s="61" t="s">
        <v>69</v>
      </c>
      <c r="F113" s="47" t="s">
        <v>70</v>
      </c>
      <c r="G113" s="33">
        <f>+G114+G115+G116+G117+G118+G119</f>
        <v>4804</v>
      </c>
      <c r="H113" s="33">
        <f>+H114+H115+H116+H117+H118+H119</f>
        <v>4776</v>
      </c>
      <c r="I113" s="33">
        <f>+I114+I115+I116+I117+I118+I119</f>
        <v>3825</v>
      </c>
    </row>
    <row r="114" spans="2:10" s="15" customFormat="1" ht="16.149999999999999" customHeight="1">
      <c r="B114" s="34">
        <v>15</v>
      </c>
      <c r="C114" s="34">
        <v>11</v>
      </c>
      <c r="D114" s="34">
        <v>4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14</v>
      </c>
      <c r="H115" s="34">
        <v>10</v>
      </c>
      <c r="I115" s="34">
        <v>4</v>
      </c>
    </row>
    <row r="116" spans="2:10" s="15" customFormat="1" ht="16.149999999999999" customHeight="1">
      <c r="B116" s="34">
        <v>61925</v>
      </c>
      <c r="C116" s="34">
        <v>65212</v>
      </c>
      <c r="D116" s="34">
        <v>510</v>
      </c>
      <c r="E116" s="62" t="s">
        <v>75</v>
      </c>
      <c r="F116" s="23" t="s">
        <v>160</v>
      </c>
      <c r="G116" s="34">
        <v>3646</v>
      </c>
      <c r="H116" s="34">
        <v>3913</v>
      </c>
      <c r="I116" s="34">
        <v>3530</v>
      </c>
    </row>
    <row r="117" spans="2:10" s="15" customFormat="1" ht="16.149999999999999" customHeight="1">
      <c r="B117" s="34">
        <v>509</v>
      </c>
      <c r="C117" s="34">
        <v>434</v>
      </c>
      <c r="D117" s="34">
        <v>75</v>
      </c>
      <c r="E117" s="62" t="s">
        <v>76</v>
      </c>
      <c r="F117" s="23" t="s">
        <v>77</v>
      </c>
      <c r="G117" s="34">
        <v>157</v>
      </c>
      <c r="H117" s="34">
        <v>133</v>
      </c>
      <c r="I117" s="34">
        <v>24</v>
      </c>
    </row>
    <row r="118" spans="2:10" s="15" customFormat="1" ht="16.149999999999999" customHeight="1">
      <c r="B118" s="34">
        <v>2032</v>
      </c>
      <c r="C118" s="34">
        <v>1790</v>
      </c>
      <c r="D118" s="34">
        <v>242</v>
      </c>
      <c r="E118" s="23" t="s">
        <v>78</v>
      </c>
      <c r="F118" s="23" t="s">
        <v>79</v>
      </c>
      <c r="G118" s="34">
        <v>987</v>
      </c>
      <c r="H118" s="34">
        <v>720</v>
      </c>
      <c r="I118" s="34">
        <v>267</v>
      </c>
    </row>
    <row r="119" spans="2:10" s="46" customFormat="1" ht="16.149999999999999" customHeight="1">
      <c r="B119" s="34">
        <v>5532</v>
      </c>
      <c r="C119" s="34">
        <v>5532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23140</v>
      </c>
      <c r="C122" s="36">
        <f>+H100+H102+H105+H113-C102-C109-C113</f>
        <v>20451</v>
      </c>
      <c r="D122" s="36">
        <f>+I100+I102+I105+I113-D102-D109-D113</f>
        <v>2689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23140</v>
      </c>
      <c r="H137" s="38">
        <f>+C122</f>
        <v>20451</v>
      </c>
      <c r="I137" s="38">
        <f>+D122</f>
        <v>2689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2465</v>
      </c>
      <c r="C139" s="33">
        <f>+C140+C141</f>
        <v>1625</v>
      </c>
      <c r="D139" s="33">
        <f>+D140+D141</f>
        <v>840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1624</v>
      </c>
      <c r="C140" s="34">
        <v>1184</v>
      </c>
      <c r="D140" s="34">
        <v>440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841</v>
      </c>
      <c r="C141" s="34">
        <v>441</v>
      </c>
      <c r="D141" s="34">
        <v>400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20675</v>
      </c>
      <c r="C144" s="36">
        <f>+H137-C139</f>
        <v>18826</v>
      </c>
      <c r="D144" s="36">
        <f>+I137-D139</f>
        <v>1849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23140</v>
      </c>
      <c r="H161" s="38">
        <f>+C122</f>
        <v>20451</v>
      </c>
      <c r="I161" s="38">
        <f>+D122</f>
        <v>2689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23993</v>
      </c>
      <c r="C163" s="33">
        <f>+H16-H17-H18+C141-H20</f>
        <v>21362</v>
      </c>
      <c r="D163" s="33">
        <f>+I16-I17-I18+D141-I20</f>
        <v>2631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2465</v>
      </c>
      <c r="C164" s="34">
        <f>+C139</f>
        <v>1625</v>
      </c>
      <c r="D164" s="34">
        <f>+D139</f>
        <v>840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21528</v>
      </c>
      <c r="C165" s="34">
        <f>+C163-C164</f>
        <v>19737</v>
      </c>
      <c r="D165" s="34">
        <f>+D163-D164</f>
        <v>1791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-853</v>
      </c>
      <c r="C169" s="36">
        <f>+H161-C163-C166</f>
        <v>-911</v>
      </c>
      <c r="D169" s="36">
        <f>+I161-D163-D166</f>
        <v>58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20675</v>
      </c>
      <c r="H184" s="38">
        <f>+C144</f>
        <v>18826</v>
      </c>
      <c r="I184" s="38">
        <f>+D144</f>
        <v>1849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21528</v>
      </c>
      <c r="C186" s="33">
        <f>+C187</f>
        <v>19737</v>
      </c>
      <c r="D186" s="33">
        <f>+D187</f>
        <v>1791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21528</v>
      </c>
      <c r="C187" s="34">
        <f t="shared" si="0"/>
        <v>19737</v>
      </c>
      <c r="D187" s="34">
        <f t="shared" si="0"/>
        <v>1791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-853</v>
      </c>
      <c r="C191" s="36">
        <f>+H184-C186</f>
        <v>-911</v>
      </c>
      <c r="D191" s="36">
        <f>+I184-D186</f>
        <v>58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-853</v>
      </c>
      <c r="H209" s="38">
        <f>+C191</f>
        <v>-911</v>
      </c>
      <c r="I209" s="38">
        <f>+D191</f>
        <v>58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1843</v>
      </c>
      <c r="H211" s="33">
        <f>+H212+H213+H214</f>
        <v>1559</v>
      </c>
      <c r="I211" s="33">
        <f>+I212+I213+I214</f>
        <v>2036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9</v>
      </c>
      <c r="H212" s="34">
        <v>9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1452</v>
      </c>
      <c r="H213" s="34">
        <v>1370</v>
      </c>
      <c r="I213" s="34">
        <v>82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382</v>
      </c>
      <c r="H214" s="34">
        <v>180</v>
      </c>
      <c r="I214" s="34">
        <v>1954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324</v>
      </c>
      <c r="H216" s="35">
        <v>149</v>
      </c>
      <c r="I216" s="35">
        <v>1927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-7245</v>
      </c>
      <c r="H217" s="33">
        <f>+H218+H219+H220</f>
        <v>-8111</v>
      </c>
      <c r="I217" s="33">
        <f>+I218+I219+I220</f>
        <v>-886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-2873</v>
      </c>
      <c r="H219" s="34">
        <v>-2726</v>
      </c>
      <c r="I219" s="34">
        <v>-147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-4372</v>
      </c>
      <c r="H220" s="34">
        <v>-5385</v>
      </c>
      <c r="I220" s="34">
        <v>-739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-3111</v>
      </c>
      <c r="H222" s="35">
        <v>-4194</v>
      </c>
      <c r="I222" s="35">
        <v>-669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-6255</v>
      </c>
      <c r="C225" s="36">
        <f>+H209+H211+H217</f>
        <v>-7463</v>
      </c>
      <c r="D225" s="36">
        <f>+I209+I211+I217</f>
        <v>1208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-6255</v>
      </c>
      <c r="H240" s="38">
        <f>+C225</f>
        <v>-7463</v>
      </c>
      <c r="I240" s="38">
        <f>+D225</f>
        <v>1208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7534</v>
      </c>
      <c r="C242" s="33">
        <f t="shared" ref="C242:D242" si="1">C243+C245+C246</f>
        <v>6095</v>
      </c>
      <c r="D242" s="33">
        <f t="shared" si="1"/>
        <v>1439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7484</v>
      </c>
      <c r="C243" s="37">
        <v>6045</v>
      </c>
      <c r="D243" s="37">
        <v>1439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-6091</v>
      </c>
      <c r="C244" s="33">
        <v>-6091</v>
      </c>
      <c r="D244" s="33">
        <v>0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50</v>
      </c>
      <c r="C246" s="37">
        <v>50</v>
      </c>
      <c r="D246" s="37">
        <v>0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5" customFormat="1" ht="14">
      <c r="B247" s="33">
        <v>169</v>
      </c>
      <c r="C247" s="33">
        <v>209</v>
      </c>
      <c r="D247" s="33">
        <v>-40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-7867</v>
      </c>
      <c r="C249" s="36">
        <f t="shared" ref="C249:D249" si="2">+H240-C243-C244-C245-C247-C246</f>
        <v>-7676</v>
      </c>
      <c r="D249" s="36">
        <f t="shared" si="2"/>
        <v>-191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93" priority="2" operator="notEqual">
      <formula>B47+B48</formula>
    </cfRule>
  </conditionalFormatting>
  <conditionalFormatting sqref="B109:D109">
    <cfRule type="cellIs" dxfId="92" priority="1" operator="notEqual">
      <formula>B110+B111+B112</formula>
    </cfRule>
  </conditionalFormatting>
  <hyperlinks>
    <hyperlink ref="I4" location="Indice!A1" display="indice" xr:uid="{00000000-0004-0000-0C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P251"/>
  <sheetViews>
    <sheetView zoomScaleNormal="100" workbookViewId="0">
      <pane ySplit="4" topLeftCell="A89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232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111286</v>
      </c>
      <c r="J16" s="33">
        <f>+C46+C51+C52+C21+C25</f>
        <v>26980</v>
      </c>
      <c r="K16" s="33">
        <f>+D46+D51+D52+D21+D25</f>
        <v>49671</v>
      </c>
      <c r="L16" s="33">
        <f>+E46+E51+E52+E21+E25</f>
        <v>24477</v>
      </c>
      <c r="M16" s="33">
        <f>+F46+F51+F52+F21+F25</f>
        <v>10158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5826</v>
      </c>
      <c r="J17" s="34">
        <v>1613</v>
      </c>
      <c r="K17" s="34">
        <v>1586</v>
      </c>
      <c r="L17" s="34">
        <v>2316</v>
      </c>
      <c r="M17" s="34">
        <v>311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3328</v>
      </c>
      <c r="J18" s="34">
        <v>1138</v>
      </c>
      <c r="K18" s="34">
        <v>2005</v>
      </c>
      <c r="L18" s="34">
        <v>169</v>
      </c>
      <c r="M18" s="34">
        <v>16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102132</v>
      </c>
      <c r="J19" s="34">
        <f>+J16-J17-J18</f>
        <v>24229</v>
      </c>
      <c r="K19" s="34">
        <f>+K16-K17-K18</f>
        <v>46080</v>
      </c>
      <c r="L19" s="34">
        <f>+L16-L17-L18</f>
        <v>21992</v>
      </c>
      <c r="M19" s="34">
        <f>+M16-M17-M18</f>
        <v>9831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2680</v>
      </c>
      <c r="J20" s="42">
        <v>400</v>
      </c>
      <c r="K20" s="42">
        <v>1299</v>
      </c>
      <c r="L20" s="42">
        <v>979</v>
      </c>
      <c r="M20" s="42">
        <v>2</v>
      </c>
      <c r="O20" s="107"/>
      <c r="P20" s="15"/>
    </row>
    <row r="21" spans="2:16" s="13" customFormat="1" ht="16.149999999999999" customHeight="1">
      <c r="B21" s="33">
        <v>28279</v>
      </c>
      <c r="C21" s="33">
        <v>5266</v>
      </c>
      <c r="D21" s="33">
        <v>10036</v>
      </c>
      <c r="E21" s="33">
        <v>9912</v>
      </c>
      <c r="F21" s="33">
        <v>3065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83007</v>
      </c>
      <c r="C23" s="36">
        <f>+J16-C21</f>
        <v>21714</v>
      </c>
      <c r="D23" s="36">
        <f>+K16-D21</f>
        <v>39635</v>
      </c>
      <c r="E23" s="36">
        <f>+L16-E21</f>
        <v>14565</v>
      </c>
      <c r="F23" s="36">
        <f>+M16-F21</f>
        <v>7093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13897</v>
      </c>
      <c r="C25" s="33">
        <v>6291</v>
      </c>
      <c r="D25" s="33">
        <v>4686</v>
      </c>
      <c r="E25" s="33">
        <v>2645</v>
      </c>
      <c r="F25" s="33">
        <v>275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69110</v>
      </c>
      <c r="C27" s="36">
        <f>+C23-C25</f>
        <v>15423</v>
      </c>
      <c r="D27" s="36">
        <f>+D23-D25</f>
        <v>34949</v>
      </c>
      <c r="E27" s="36">
        <f>+E23-E25</f>
        <v>11920</v>
      </c>
      <c r="F27" s="36">
        <f>+F23-F25</f>
        <v>6818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69110</v>
      </c>
      <c r="J44" s="38">
        <f>+C27</f>
        <v>15423</v>
      </c>
      <c r="K44" s="38">
        <f>+D27</f>
        <v>34949</v>
      </c>
      <c r="L44" s="38">
        <f>+E27</f>
        <v>11920</v>
      </c>
      <c r="M44" s="38">
        <f>+F27</f>
        <v>6818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69011</v>
      </c>
      <c r="C46" s="33">
        <v>15393</v>
      </c>
      <c r="D46" s="33">
        <v>34897</v>
      </c>
      <c r="E46" s="33">
        <v>11918</v>
      </c>
      <c r="F46" s="33">
        <v>6803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v>53108</v>
      </c>
      <c r="C47" s="34">
        <v>11555</v>
      </c>
      <c r="D47" s="34">
        <v>27197</v>
      </c>
      <c r="E47" s="34">
        <v>8988</v>
      </c>
      <c r="F47" s="34">
        <v>5368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15903</v>
      </c>
      <c r="C48" s="34">
        <f>SUM(C49:C50)</f>
        <v>3838</v>
      </c>
      <c r="D48" s="34">
        <f>SUM(D49:D50)</f>
        <v>7700</v>
      </c>
      <c r="E48" s="34">
        <f>SUM(E49:E50)</f>
        <v>2930</v>
      </c>
      <c r="F48" s="34">
        <f>SUM(F49:F50)</f>
        <v>1435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v>10305</v>
      </c>
      <c r="C49" s="84">
        <v>1406</v>
      </c>
      <c r="D49" s="84">
        <v>4827</v>
      </c>
      <c r="E49" s="84">
        <v>2716</v>
      </c>
      <c r="F49" s="84">
        <v>1356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v>5598</v>
      </c>
      <c r="C50" s="84">
        <v>2432</v>
      </c>
      <c r="D50" s="84">
        <v>2873</v>
      </c>
      <c r="E50" s="84">
        <v>214</v>
      </c>
      <c r="F50" s="84">
        <v>79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99</v>
      </c>
      <c r="C51" s="33">
        <v>30</v>
      </c>
      <c r="D51" s="33">
        <v>52</v>
      </c>
      <c r="E51" s="33">
        <v>2</v>
      </c>
      <c r="F51" s="33">
        <v>15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76726</v>
      </c>
      <c r="J70" s="33">
        <f>+J71+J75</f>
        <v>53741</v>
      </c>
      <c r="K70" s="33">
        <f>+K71+K75</f>
        <v>9676</v>
      </c>
      <c r="L70" s="33">
        <f>+L71+L75</f>
        <v>13309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68658</v>
      </c>
      <c r="J71" s="34">
        <f>+J72+J73+J74</f>
        <v>53556</v>
      </c>
      <c r="K71" s="34">
        <f>+K72+K73+K74</f>
        <v>9489</v>
      </c>
      <c r="L71" s="34">
        <f>+L72+L73+L74</f>
        <v>5613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40106</v>
      </c>
      <c r="J72" s="34">
        <v>35771</v>
      </c>
      <c r="K72" s="34">
        <v>1468</v>
      </c>
      <c r="L72" s="34">
        <v>2867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102</v>
      </c>
      <c r="J73" s="34">
        <v>29</v>
      </c>
      <c r="K73" s="34">
        <v>32</v>
      </c>
      <c r="L73" s="34">
        <v>41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28450</v>
      </c>
      <c r="J74" s="34">
        <v>17756</v>
      </c>
      <c r="K74" s="34">
        <v>7989</v>
      </c>
      <c r="L74" s="34">
        <v>2705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8068</v>
      </c>
      <c r="J75" s="34">
        <v>185</v>
      </c>
      <c r="K75" s="34">
        <v>187</v>
      </c>
      <c r="L75" s="34">
        <v>7696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-7230</v>
      </c>
      <c r="J76" s="33">
        <f>+J77+J78</f>
        <v>-2467</v>
      </c>
      <c r="K76" s="33">
        <f>+K77+K78</f>
        <v>-1554</v>
      </c>
      <c r="L76" s="33">
        <f>+L77+L78</f>
        <v>-960</v>
      </c>
      <c r="M76" s="33">
        <f>+M77+M78</f>
        <v>-2249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-3004</v>
      </c>
      <c r="J77" s="34">
        <v>-1498</v>
      </c>
      <c r="K77" s="34">
        <v>-637</v>
      </c>
      <c r="L77" s="34">
        <v>-869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-4226</v>
      </c>
      <c r="J78" s="34">
        <v>-969</v>
      </c>
      <c r="K78" s="34">
        <v>-917</v>
      </c>
      <c r="L78" s="34">
        <v>-91</v>
      </c>
      <c r="M78" s="34">
        <v>-2249</v>
      </c>
      <c r="O78" s="107"/>
    </row>
    <row r="79" spans="2:16" s="13" customFormat="1" ht="16.149999999999999" customHeight="1">
      <c r="B79" s="33">
        <f>+B80+B81+B82</f>
        <v>20822</v>
      </c>
      <c r="C79" s="33">
        <f>+C80+C81+C82</f>
        <v>17253</v>
      </c>
      <c r="D79" s="33">
        <f>+D80+D81+D82</f>
        <v>2465</v>
      </c>
      <c r="E79" s="33">
        <f>+E80+E81+E82</f>
        <v>1182</v>
      </c>
      <c r="F79" s="33">
        <f>+F80+F81+F82</f>
        <v>19</v>
      </c>
      <c r="G79" s="61" t="s">
        <v>48</v>
      </c>
      <c r="H79" s="47" t="s">
        <v>49</v>
      </c>
      <c r="I79" s="33">
        <f>I80+I81+I82</f>
        <v>9697</v>
      </c>
      <c r="J79" s="33">
        <f>+J80+J81+J82</f>
        <v>7820</v>
      </c>
      <c r="K79" s="33">
        <f>+K80+K81+K82</f>
        <v>482</v>
      </c>
      <c r="L79" s="33">
        <f>+L80+L81+L82</f>
        <v>747</v>
      </c>
      <c r="M79" s="33">
        <f>+M80+M81+M82</f>
        <v>745</v>
      </c>
      <c r="O79" s="107"/>
    </row>
    <row r="80" spans="2:16" s="15" customFormat="1" ht="16.149999999999999" customHeight="1">
      <c r="B80" s="34">
        <v>20815</v>
      </c>
      <c r="C80" s="43">
        <v>17252</v>
      </c>
      <c r="D80" s="43">
        <v>2465</v>
      </c>
      <c r="E80" s="43">
        <v>1176</v>
      </c>
      <c r="F80" s="43">
        <v>19</v>
      </c>
      <c r="G80" s="23" t="s">
        <v>50</v>
      </c>
      <c r="H80" s="23" t="s">
        <v>133</v>
      </c>
      <c r="I80" s="43">
        <v>3364</v>
      </c>
      <c r="J80" s="43">
        <v>1716</v>
      </c>
      <c r="K80" s="43">
        <v>451</v>
      </c>
      <c r="L80" s="43">
        <v>549</v>
      </c>
      <c r="M80" s="43">
        <v>745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5614</v>
      </c>
      <c r="J81" s="43">
        <v>5424</v>
      </c>
      <c r="K81" s="43">
        <v>26</v>
      </c>
      <c r="L81" s="43">
        <v>164</v>
      </c>
      <c r="M81" s="43">
        <v>0</v>
      </c>
      <c r="O81" s="107"/>
    </row>
    <row r="82" spans="2:16" s="15" customFormat="1" ht="16.149999999999999" customHeight="1">
      <c r="B82" s="34">
        <v>7</v>
      </c>
      <c r="C82" s="43">
        <v>1</v>
      </c>
      <c r="D82" s="43">
        <v>0</v>
      </c>
      <c r="E82" s="43">
        <v>6</v>
      </c>
      <c r="F82" s="43">
        <v>0</v>
      </c>
      <c r="G82" s="23" t="s">
        <v>53</v>
      </c>
      <c r="H82" s="23" t="s">
        <v>54</v>
      </c>
      <c r="I82" s="43">
        <v>719</v>
      </c>
      <c r="J82" s="43">
        <v>680</v>
      </c>
      <c r="K82" s="43">
        <v>5</v>
      </c>
      <c r="L82" s="43">
        <v>34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58371</v>
      </c>
      <c r="C85" s="36">
        <f>+J68+J70+J76+J79-C79</f>
        <v>41841</v>
      </c>
      <c r="D85" s="36">
        <f>+K68+K70+K76+K79-D79</f>
        <v>6139</v>
      </c>
      <c r="E85" s="36">
        <f>+L68+L70+L76+L79-E79</f>
        <v>11914</v>
      </c>
      <c r="F85" s="36">
        <f>+M68+M70+M76+M79-F79</f>
        <v>-1523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58371</v>
      </c>
      <c r="J100" s="38">
        <f>+C85</f>
        <v>41841</v>
      </c>
      <c r="K100" s="38">
        <f>+D85</f>
        <v>6139</v>
      </c>
      <c r="L100" s="38">
        <f>+E85</f>
        <v>11914</v>
      </c>
      <c r="M100" s="38">
        <f>+F85</f>
        <v>-1523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8</v>
      </c>
      <c r="C102" s="33">
        <f>+C103+C104</f>
        <v>8</v>
      </c>
      <c r="D102" s="33">
        <f>+D103+D104</f>
        <v>0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67520</v>
      </c>
      <c r="J102" s="33">
        <f>+J103+J104</f>
        <v>55641</v>
      </c>
      <c r="K102" s="33">
        <f>+K103+K104</f>
        <v>6561</v>
      </c>
      <c r="L102" s="33">
        <f>+L103+L104</f>
        <v>5318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8</v>
      </c>
      <c r="C103" s="34">
        <v>8</v>
      </c>
      <c r="D103" s="34">
        <v>0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64698</v>
      </c>
      <c r="J103" s="34">
        <v>55124</v>
      </c>
      <c r="K103" s="34">
        <v>5818</v>
      </c>
      <c r="L103" s="34">
        <v>3756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2822</v>
      </c>
      <c r="J104" s="34">
        <v>517</v>
      </c>
      <c r="K104" s="34">
        <v>743</v>
      </c>
      <c r="L104" s="34">
        <v>1562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88138</v>
      </c>
      <c r="J105" s="33">
        <f>+J106+J107+J108</f>
        <v>7594</v>
      </c>
      <c r="K105" s="33">
        <f>+K106+K107+K108</f>
        <v>180</v>
      </c>
      <c r="L105" s="33">
        <f>+L106+L107+L108</f>
        <v>214</v>
      </c>
      <c r="M105" s="33">
        <f>+M106+M107+M108</f>
        <v>80150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59680</v>
      </c>
      <c r="J106" s="34">
        <v>1265</v>
      </c>
      <c r="K106" s="34">
        <v>0</v>
      </c>
      <c r="L106" s="34">
        <v>0</v>
      </c>
      <c r="M106" s="34">
        <v>58415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5598</v>
      </c>
      <c r="J107" s="34">
        <v>5125</v>
      </c>
      <c r="K107" s="34">
        <v>180</v>
      </c>
      <c r="L107" s="34">
        <v>214</v>
      </c>
      <c r="M107" s="34">
        <v>79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22860</v>
      </c>
      <c r="J108" s="34">
        <v>1204</v>
      </c>
      <c r="K108" s="34">
        <v>0</v>
      </c>
      <c r="L108" s="34">
        <v>0</v>
      </c>
      <c r="M108" s="34">
        <v>21656</v>
      </c>
      <c r="O108" s="107"/>
      <c r="P108" s="13"/>
    </row>
    <row r="109" spans="2:16" s="13" customFormat="1" ht="28">
      <c r="B109" s="33">
        <v>79919</v>
      </c>
      <c r="C109" s="33">
        <v>7806</v>
      </c>
      <c r="D109" s="33">
        <v>568</v>
      </c>
      <c r="E109" s="33">
        <v>357</v>
      </c>
      <c r="F109" s="33">
        <v>71188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68452</v>
      </c>
      <c r="C110" s="34">
        <v>0</v>
      </c>
      <c r="D110" s="34">
        <v>0</v>
      </c>
      <c r="E110" s="34">
        <v>0</v>
      </c>
      <c r="F110" s="34">
        <v>68452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7324</v>
      </c>
      <c r="C111" s="34">
        <v>6851</v>
      </c>
      <c r="D111" s="34">
        <v>180</v>
      </c>
      <c r="E111" s="34">
        <v>214</v>
      </c>
      <c r="F111" s="34">
        <v>79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4143</v>
      </c>
      <c r="C112" s="34">
        <v>955</v>
      </c>
      <c r="D112" s="34">
        <v>388</v>
      </c>
      <c r="E112" s="34">
        <v>143</v>
      </c>
      <c r="F112" s="34">
        <v>2657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11348</v>
      </c>
      <c r="C113" s="33">
        <f>+C114+C115+C116+C117+C118+C119</f>
        <v>74507</v>
      </c>
      <c r="D113" s="33">
        <f>+D114+D115+D116+D117+D118+D119</f>
        <v>4876</v>
      </c>
      <c r="E113" s="33">
        <f>+E114+E115+E116+E117+E118+E119</f>
        <v>7998</v>
      </c>
      <c r="F113" s="33">
        <f>+F114+F115+F116+F117+F118+F119</f>
        <v>20719</v>
      </c>
      <c r="G113" s="61" t="s">
        <v>69</v>
      </c>
      <c r="H113" s="47" t="s">
        <v>70</v>
      </c>
      <c r="I113" s="33">
        <f>+I114+I115+I116+I117+I118+I119</f>
        <v>4436</v>
      </c>
      <c r="J113" s="33">
        <f>+J114+J115+J116+J117+J118+J119</f>
        <v>5050</v>
      </c>
      <c r="K113" s="33">
        <f>+K114+K115+K116+K117+K118+K119</f>
        <v>50430</v>
      </c>
      <c r="L113" s="33">
        <f>+L114+L115+L116+L117+L118+L119</f>
        <v>13277</v>
      </c>
      <c r="M113" s="33">
        <f>+M114+M115+M116+M117+M118+M119</f>
        <v>32431</v>
      </c>
      <c r="O113" s="15"/>
      <c r="P113" s="15"/>
    </row>
    <row r="114" spans="2:16" s="15" customFormat="1" ht="16.149999999999999" customHeight="1">
      <c r="B114" s="34">
        <v>126</v>
      </c>
      <c r="C114" s="34">
        <v>17</v>
      </c>
      <c r="D114" s="34">
        <v>39</v>
      </c>
      <c r="E114" s="34">
        <v>66</v>
      </c>
      <c r="F114" s="34">
        <v>4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102</v>
      </c>
      <c r="J115" s="34">
        <v>12</v>
      </c>
      <c r="K115" s="34">
        <v>26</v>
      </c>
      <c r="L115" s="34">
        <v>62</v>
      </c>
      <c r="M115" s="34">
        <v>2</v>
      </c>
    </row>
    <row r="116" spans="2:16" s="15" customFormat="1" ht="16.149999999999999" customHeight="1">
      <c r="B116" s="34">
        <v>0</v>
      </c>
      <c r="C116" s="34">
        <v>66338</v>
      </c>
      <c r="D116" s="34">
        <v>3175</v>
      </c>
      <c r="E116" s="34">
        <v>6630</v>
      </c>
      <c r="F116" s="34">
        <v>20609</v>
      </c>
      <c r="G116" s="62" t="s">
        <v>75</v>
      </c>
      <c r="H116" s="23" t="s">
        <v>160</v>
      </c>
      <c r="I116" s="34">
        <v>0</v>
      </c>
      <c r="J116" s="34">
        <v>3850</v>
      </c>
      <c r="K116" s="34">
        <v>49170</v>
      </c>
      <c r="L116" s="34">
        <v>12190</v>
      </c>
      <c r="M116" s="34">
        <v>31542</v>
      </c>
      <c r="O116" s="107"/>
      <c r="P116" s="13"/>
    </row>
    <row r="117" spans="2:16" s="15" customFormat="1" ht="16.149999999999999" customHeight="1">
      <c r="B117" s="34">
        <v>670</v>
      </c>
      <c r="C117" s="34">
        <v>670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1101</v>
      </c>
      <c r="J117" s="34">
        <v>102</v>
      </c>
      <c r="K117" s="34">
        <v>568</v>
      </c>
      <c r="L117" s="34">
        <v>29</v>
      </c>
      <c r="M117" s="34">
        <v>402</v>
      </c>
      <c r="O117" s="107"/>
    </row>
    <row r="118" spans="2:16" s="15" customFormat="1" ht="16.149999999999999" customHeight="1">
      <c r="B118" s="34">
        <v>4828</v>
      </c>
      <c r="C118" s="34">
        <v>1758</v>
      </c>
      <c r="D118" s="34">
        <v>1662</v>
      </c>
      <c r="E118" s="34">
        <v>1302</v>
      </c>
      <c r="F118" s="34">
        <v>106</v>
      </c>
      <c r="G118" s="23" t="s">
        <v>78</v>
      </c>
      <c r="H118" s="23" t="s">
        <v>79</v>
      </c>
      <c r="I118" s="34">
        <v>3233</v>
      </c>
      <c r="J118" s="34">
        <v>1086</v>
      </c>
      <c r="K118" s="34">
        <v>666</v>
      </c>
      <c r="L118" s="34">
        <v>996</v>
      </c>
      <c r="M118" s="34">
        <v>485</v>
      </c>
      <c r="O118" s="107"/>
    </row>
    <row r="119" spans="2:16" s="46" customFormat="1" ht="16.149999999999999" customHeight="1">
      <c r="B119" s="34">
        <v>5724</v>
      </c>
      <c r="C119" s="34">
        <v>5724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127190</v>
      </c>
      <c r="C122" s="36">
        <f>+J100+J102+J105+J113-C102-C109-C113</f>
        <v>27805</v>
      </c>
      <c r="D122" s="36">
        <f>+K100+K102+K105+K113-D102-D109-D113</f>
        <v>57866</v>
      </c>
      <c r="E122" s="36">
        <f>+L100+L102+L105+L113-E102-E109-E113</f>
        <v>22368</v>
      </c>
      <c r="F122" s="36">
        <f>+M100+M102+M105+M113-F102-F109-F113</f>
        <v>19151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127190</v>
      </c>
      <c r="J137" s="38">
        <f>+C122</f>
        <v>27805</v>
      </c>
      <c r="K137" s="38">
        <f>+D122</f>
        <v>57866</v>
      </c>
      <c r="L137" s="38">
        <f>+E122</f>
        <v>22368</v>
      </c>
      <c r="M137" s="38">
        <f>+F122</f>
        <v>19151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64361</v>
      </c>
      <c r="C139" s="33">
        <f>+C140+C141</f>
        <v>2318</v>
      </c>
      <c r="D139" s="33">
        <f>+D140+D141</f>
        <v>44981</v>
      </c>
      <c r="E139" s="33">
        <f>+E140+E141</f>
        <v>4772</v>
      </c>
      <c r="F139" s="33">
        <f>+F140+F141</f>
        <v>12290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0">SUM(C140:F140)</f>
        <v>48331</v>
      </c>
      <c r="C140" s="34">
        <v>1418</v>
      </c>
      <c r="D140" s="34">
        <v>33651</v>
      </c>
      <c r="E140" s="34">
        <v>4580</v>
      </c>
      <c r="F140" s="34">
        <v>8682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0"/>
        <v>16030</v>
      </c>
      <c r="C141" s="34">
        <v>900</v>
      </c>
      <c r="D141" s="34">
        <v>11330</v>
      </c>
      <c r="E141" s="34">
        <v>192</v>
      </c>
      <c r="F141" s="34">
        <v>3608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62829</v>
      </c>
      <c r="C144" s="36">
        <f>+J137-C139</f>
        <v>25487</v>
      </c>
      <c r="D144" s="36">
        <f>+K137-D139</f>
        <v>12885</v>
      </c>
      <c r="E144" s="36">
        <f>+L137-E139</f>
        <v>17596</v>
      </c>
      <c r="F144" s="36">
        <f>+M137-F139</f>
        <v>6861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127190</v>
      </c>
      <c r="J161" s="38">
        <f>+C122</f>
        <v>27805</v>
      </c>
      <c r="K161" s="38">
        <f>+D122</f>
        <v>57866</v>
      </c>
      <c r="L161" s="38">
        <f>+E122</f>
        <v>22368</v>
      </c>
      <c r="M161" s="38">
        <f>+F122</f>
        <v>19151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115482</v>
      </c>
      <c r="C163" s="33">
        <f>+J16-J17-J18+C141-J20</f>
        <v>24729</v>
      </c>
      <c r="D163" s="33">
        <f>+K16-K17-K18+D141-K20</f>
        <v>56111</v>
      </c>
      <c r="E163" s="33">
        <f>+L16-L17-L18+E141-L20</f>
        <v>21205</v>
      </c>
      <c r="F163" s="33">
        <f>+M16-M17-M18+F141-M20</f>
        <v>13437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64361</v>
      </c>
      <c r="C164" s="34">
        <f>+C139</f>
        <v>2318</v>
      </c>
      <c r="D164" s="34">
        <f>+D139</f>
        <v>44981</v>
      </c>
      <c r="E164" s="34">
        <f>+E139</f>
        <v>4772</v>
      </c>
      <c r="F164" s="34">
        <f>+F139</f>
        <v>12290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51121</v>
      </c>
      <c r="C165" s="34">
        <f>+C163-C164</f>
        <v>22411</v>
      </c>
      <c r="D165" s="34">
        <f>+D163-D164</f>
        <v>11130</v>
      </c>
      <c r="E165" s="34">
        <f>+E163-E164</f>
        <v>16433</v>
      </c>
      <c r="F165" s="34">
        <f>+F163-F164</f>
        <v>1147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11708</v>
      </c>
      <c r="C169" s="36">
        <f>+J161-C163-C166</f>
        <v>3076</v>
      </c>
      <c r="D169" s="36">
        <f>+K161-D163-D166</f>
        <v>1755</v>
      </c>
      <c r="E169" s="36">
        <f>+L161-E163-E166</f>
        <v>1163</v>
      </c>
      <c r="F169" s="36">
        <f>+M161-F163-F166</f>
        <v>5714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62829</v>
      </c>
      <c r="J184" s="38">
        <f>+C144</f>
        <v>25487</v>
      </c>
      <c r="K184" s="38">
        <f>+D144</f>
        <v>12885</v>
      </c>
      <c r="L184" s="38">
        <f>+E144</f>
        <v>17596</v>
      </c>
      <c r="M184" s="38">
        <f>+F144</f>
        <v>6861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51121</v>
      </c>
      <c r="C186" s="33">
        <f>+C187</f>
        <v>22411</v>
      </c>
      <c r="D186" s="33">
        <f>+D187</f>
        <v>11130</v>
      </c>
      <c r="E186" s="33">
        <f>+E187</f>
        <v>16433</v>
      </c>
      <c r="F186" s="33">
        <f>+F187</f>
        <v>1147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1">+B165</f>
        <v>51121</v>
      </c>
      <c r="C187" s="34">
        <f t="shared" si="1"/>
        <v>22411</v>
      </c>
      <c r="D187" s="34">
        <f t="shared" si="1"/>
        <v>11130</v>
      </c>
      <c r="E187" s="34">
        <f t="shared" si="1"/>
        <v>16433</v>
      </c>
      <c r="F187" s="34">
        <f t="shared" si="1"/>
        <v>1147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1"/>
        <v>0</v>
      </c>
      <c r="C188" s="33">
        <f t="shared" si="1"/>
        <v>0</v>
      </c>
      <c r="D188" s="33">
        <f t="shared" si="1"/>
        <v>0</v>
      </c>
      <c r="E188" s="33">
        <f t="shared" si="1"/>
        <v>0</v>
      </c>
      <c r="F188" s="33">
        <f t="shared" si="1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11708</v>
      </c>
      <c r="C191" s="36">
        <f>+J184-C186</f>
        <v>3076</v>
      </c>
      <c r="D191" s="36">
        <f>+K184-D186</f>
        <v>1755</v>
      </c>
      <c r="E191" s="36">
        <f>+L184-E186</f>
        <v>1163</v>
      </c>
      <c r="F191" s="36">
        <f>+M184-F186</f>
        <v>5714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11708</v>
      </c>
      <c r="J209" s="38">
        <f>+C191</f>
        <v>3076</v>
      </c>
      <c r="K209" s="38">
        <f>+D191</f>
        <v>1755</v>
      </c>
      <c r="L209" s="38">
        <f>+E191</f>
        <v>1163</v>
      </c>
      <c r="M209" s="38">
        <f>+F191</f>
        <v>5714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7655</v>
      </c>
      <c r="J211" s="33">
        <f>+J212+J213+J214</f>
        <v>2065</v>
      </c>
      <c r="K211" s="33">
        <f>+K212+K213+K214</f>
        <v>6821</v>
      </c>
      <c r="L211" s="33">
        <f>+L212+L213+L214</f>
        <v>3939</v>
      </c>
      <c r="M211" s="33">
        <f>+M212+M213+M214</f>
        <v>606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2514</v>
      </c>
      <c r="J212" s="34">
        <v>10</v>
      </c>
      <c r="K212" s="34">
        <v>1341</v>
      </c>
      <c r="L212" s="34">
        <v>1163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4622</v>
      </c>
      <c r="J213" s="34">
        <v>1574</v>
      </c>
      <c r="K213" s="34">
        <v>2487</v>
      </c>
      <c r="L213" s="34">
        <v>513</v>
      </c>
      <c r="M213" s="34">
        <v>48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519</v>
      </c>
      <c r="J214" s="34">
        <v>481</v>
      </c>
      <c r="K214" s="34">
        <v>2993</v>
      </c>
      <c r="L214" s="34">
        <v>2263</v>
      </c>
      <c r="M214" s="34">
        <v>558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377</v>
      </c>
      <c r="K216" s="35">
        <v>2893</v>
      </c>
      <c r="L216" s="35">
        <v>1948</v>
      </c>
      <c r="M216" s="35">
        <v>558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-9382</v>
      </c>
      <c r="J217" s="33">
        <f>+J218+J219+J220</f>
        <v>-7699</v>
      </c>
      <c r="K217" s="33">
        <f>+K218+K219+K220</f>
        <v>-6523</v>
      </c>
      <c r="L217" s="33">
        <f>+L218+L219+L220</f>
        <v>-852</v>
      </c>
      <c r="M217" s="33">
        <f>+M218+M219+M220</f>
        <v>-84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-7825</v>
      </c>
      <c r="J219" s="34">
        <v>-2970</v>
      </c>
      <c r="K219" s="34">
        <v>-4197</v>
      </c>
      <c r="L219" s="34">
        <v>-657</v>
      </c>
      <c r="M219" s="34">
        <v>-1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-1557</v>
      </c>
      <c r="J220" s="34">
        <v>-4729</v>
      </c>
      <c r="K220" s="34">
        <v>-2326</v>
      </c>
      <c r="L220" s="34">
        <v>-195</v>
      </c>
      <c r="M220" s="34">
        <v>-83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-3486</v>
      </c>
      <c r="K222" s="35">
        <v>-2058</v>
      </c>
      <c r="L222" s="35">
        <v>-187</v>
      </c>
      <c r="M222" s="35">
        <v>-45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9981</v>
      </c>
      <c r="C225" s="36">
        <f>+J209+J211+J217</f>
        <v>-2558</v>
      </c>
      <c r="D225" s="36">
        <f>+K209+K211+K217</f>
        <v>2053</v>
      </c>
      <c r="E225" s="36">
        <f>+L209+L211+L217</f>
        <v>4250</v>
      </c>
      <c r="F225" s="36">
        <f>+M209+M211+M217</f>
        <v>6236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9981</v>
      </c>
      <c r="J240" s="38">
        <f>+C225</f>
        <v>-2558</v>
      </c>
      <c r="K240" s="38">
        <f>+D225</f>
        <v>2053</v>
      </c>
      <c r="L240" s="38">
        <f>+E225</f>
        <v>4250</v>
      </c>
      <c r="M240" s="38">
        <f>+F225</f>
        <v>6236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26572</v>
      </c>
      <c r="C242" s="33">
        <f t="shared" ref="C242:F242" si="2">C243+C245+C246</f>
        <v>7866</v>
      </c>
      <c r="D242" s="33">
        <f t="shared" si="2"/>
        <v>10923</v>
      </c>
      <c r="E242" s="33">
        <f t="shared" si="2"/>
        <v>7057</v>
      </c>
      <c r="F242" s="33">
        <f t="shared" si="2"/>
        <v>726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26536</v>
      </c>
      <c r="C243" s="37">
        <v>7830</v>
      </c>
      <c r="D243" s="37">
        <v>10923</v>
      </c>
      <c r="E243" s="37">
        <v>7057</v>
      </c>
      <c r="F243" s="37">
        <v>726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-13897</v>
      </c>
      <c r="C244" s="33">
        <v>-6291</v>
      </c>
      <c r="D244" s="33">
        <v>-4686</v>
      </c>
      <c r="E244" s="33">
        <v>-2645</v>
      </c>
      <c r="F244" s="33">
        <v>-275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36</v>
      </c>
      <c r="C246" s="37">
        <v>36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495</v>
      </c>
      <c r="C247" s="33">
        <v>220</v>
      </c>
      <c r="D247" s="33">
        <v>161</v>
      </c>
      <c r="E247" s="33">
        <v>94</v>
      </c>
      <c r="F247" s="33">
        <v>20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-3189</v>
      </c>
      <c r="C249" s="36">
        <f t="shared" ref="C249:F249" si="3">+J240-C243-C244-C245-C247-C246</f>
        <v>-4353</v>
      </c>
      <c r="D249" s="36">
        <f t="shared" si="3"/>
        <v>-4345</v>
      </c>
      <c r="E249" s="36">
        <f t="shared" si="3"/>
        <v>-256</v>
      </c>
      <c r="F249" s="36">
        <f t="shared" si="3"/>
        <v>5765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91" priority="2" operator="notEqual">
      <formula>B47+B48</formula>
    </cfRule>
  </conditionalFormatting>
  <conditionalFormatting sqref="B109:F109">
    <cfRule type="cellIs" dxfId="90" priority="1" operator="notEqual">
      <formula>B110+B111+B112</formula>
    </cfRule>
  </conditionalFormatting>
  <hyperlinks>
    <hyperlink ref="M4" location="Indice!A1" display="indice" xr:uid="{00000000-0004-0000-0D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 tint="0.39997558519241921"/>
  </sheetPr>
  <dimension ref="A1:J251"/>
  <sheetViews>
    <sheetView zoomScaleNormal="100" workbookViewId="0">
      <pane ySplit="4" topLeftCell="A102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242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26980</v>
      </c>
      <c r="H16" s="33">
        <f>+C46+C51+C52+C21+C25</f>
        <v>20535</v>
      </c>
      <c r="I16" s="33">
        <f>+D46+D51+D52+D21+D25</f>
        <v>6445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1613</v>
      </c>
      <c r="H17" s="34">
        <v>316</v>
      </c>
      <c r="I17" s="34">
        <v>1297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1138</v>
      </c>
      <c r="H18" s="34">
        <v>113</v>
      </c>
      <c r="I18" s="34">
        <v>1025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24229</v>
      </c>
      <c r="H19" s="34">
        <f>+H16-H17-H18</f>
        <v>20106</v>
      </c>
      <c r="I19" s="34">
        <f>+I16-I17-I18</f>
        <v>4123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400</v>
      </c>
      <c r="H20" s="42">
        <v>271</v>
      </c>
      <c r="I20" s="42">
        <v>129</v>
      </c>
    </row>
    <row r="21" spans="2:9" s="13" customFormat="1" ht="16.149999999999999" customHeight="1">
      <c r="B21" s="33">
        <v>5266</v>
      </c>
      <c r="C21" s="33">
        <v>2986</v>
      </c>
      <c r="D21" s="33">
        <v>2280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21714</v>
      </c>
      <c r="C23" s="36">
        <f>+H16-C21</f>
        <v>17549</v>
      </c>
      <c r="D23" s="36">
        <f>+I16-D21</f>
        <v>4165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6291</v>
      </c>
      <c r="C25" s="33">
        <v>4756</v>
      </c>
      <c r="D25" s="33">
        <v>1535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15423</v>
      </c>
      <c r="C27" s="36">
        <f>+C23-C25</f>
        <v>12793</v>
      </c>
      <c r="D27" s="36">
        <f>+D23-D25</f>
        <v>2630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15423</v>
      </c>
      <c r="H44" s="38">
        <f>+C27</f>
        <v>12793</v>
      </c>
      <c r="I44" s="38">
        <f>+D27</f>
        <v>2630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15393</v>
      </c>
      <c r="C46" s="33">
        <v>12777</v>
      </c>
      <c r="D46" s="33">
        <v>2616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11555</v>
      </c>
      <c r="C47" s="34">
        <v>9313</v>
      </c>
      <c r="D47" s="34">
        <v>2242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3838</v>
      </c>
      <c r="C48" s="34">
        <f>SUM(C49:C50)</f>
        <v>3464</v>
      </c>
      <c r="D48" s="34">
        <f>SUM(D49:D50)</f>
        <v>374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1406</v>
      </c>
      <c r="C49" s="84">
        <v>1058</v>
      </c>
      <c r="D49" s="84">
        <v>348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2432</v>
      </c>
      <c r="C50" s="84">
        <v>2406</v>
      </c>
      <c r="D50" s="84">
        <v>26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30</v>
      </c>
      <c r="C51" s="33">
        <v>16</v>
      </c>
      <c r="D51" s="33">
        <v>14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53741</v>
      </c>
      <c r="H70" s="33">
        <f>+H71+H75</f>
        <v>53642</v>
      </c>
      <c r="I70" s="33">
        <f>+I71+I75</f>
        <v>99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53556</v>
      </c>
      <c r="H71" s="34">
        <f>+H72+H73+H74</f>
        <v>53527</v>
      </c>
      <c r="I71" s="34">
        <f>+I72+I73+I74</f>
        <v>29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35771</v>
      </c>
      <c r="H72" s="34">
        <v>35771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29</v>
      </c>
      <c r="H73" s="34">
        <v>29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17756</v>
      </c>
      <c r="H74" s="34">
        <v>17727</v>
      </c>
      <c r="I74" s="34">
        <v>29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185</v>
      </c>
      <c r="H75" s="34">
        <v>115</v>
      </c>
      <c r="I75" s="34">
        <v>70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-2467</v>
      </c>
      <c r="H76" s="33">
        <f>+H77+H78</f>
        <v>-1786</v>
      </c>
      <c r="I76" s="33">
        <f>+I77+I78</f>
        <v>-681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-1498</v>
      </c>
      <c r="H77" s="34">
        <v>-1042</v>
      </c>
      <c r="I77" s="34">
        <v>-456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-969</v>
      </c>
      <c r="H78" s="34">
        <v>-744</v>
      </c>
      <c r="I78" s="34">
        <v>-225</v>
      </c>
    </row>
    <row r="79" spans="2:9" s="13" customFormat="1" ht="16.149999999999999" customHeight="1">
      <c r="B79" s="33">
        <f>+B80+B81+B82</f>
        <v>17253</v>
      </c>
      <c r="C79" s="33">
        <f>+C80+C81+C82</f>
        <v>16967</v>
      </c>
      <c r="D79" s="33">
        <f>+D80+D81+D82</f>
        <v>286</v>
      </c>
      <c r="E79" s="61" t="s">
        <v>48</v>
      </c>
      <c r="F79" s="47" t="s">
        <v>49</v>
      </c>
      <c r="G79" s="33">
        <f>G80+G81+G82</f>
        <v>7820</v>
      </c>
      <c r="H79" s="33">
        <f>+H80+H81+H82</f>
        <v>7718</v>
      </c>
      <c r="I79" s="33">
        <f>+I80+I81+I82</f>
        <v>102</v>
      </c>
    </row>
    <row r="80" spans="2:9" s="15" customFormat="1" ht="16.149999999999999" customHeight="1">
      <c r="B80" s="34">
        <v>17252</v>
      </c>
      <c r="C80" s="43">
        <v>16966</v>
      </c>
      <c r="D80" s="43">
        <v>286</v>
      </c>
      <c r="E80" s="23" t="s">
        <v>50</v>
      </c>
      <c r="F80" s="23" t="s">
        <v>133</v>
      </c>
      <c r="G80" s="43">
        <v>1716</v>
      </c>
      <c r="H80" s="43">
        <v>1623</v>
      </c>
      <c r="I80" s="43">
        <v>93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5424</v>
      </c>
      <c r="H81" s="43">
        <v>5415</v>
      </c>
      <c r="I81" s="43">
        <v>9</v>
      </c>
    </row>
    <row r="82" spans="2:9" s="15" customFormat="1" ht="16.149999999999999" customHeight="1">
      <c r="B82" s="34">
        <v>1</v>
      </c>
      <c r="C82" s="43">
        <v>1</v>
      </c>
      <c r="D82" s="43">
        <v>0</v>
      </c>
      <c r="E82" s="23" t="s">
        <v>53</v>
      </c>
      <c r="F82" s="23" t="s">
        <v>54</v>
      </c>
      <c r="G82" s="43">
        <v>680</v>
      </c>
      <c r="H82" s="43">
        <v>680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41841</v>
      </c>
      <c r="C85" s="36">
        <f>+H68+H70+H76+H79-C79</f>
        <v>42607</v>
      </c>
      <c r="D85" s="36">
        <f>+I68+I70+I76+I79-D79</f>
        <v>-766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41841</v>
      </c>
      <c r="H100" s="38">
        <f>+C85</f>
        <v>42607</v>
      </c>
      <c r="I100" s="38">
        <f>+D85</f>
        <v>-766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8</v>
      </c>
      <c r="C102" s="33">
        <f>+C103+C104</f>
        <v>0</v>
      </c>
      <c r="D102" s="33">
        <f>+D103+D104</f>
        <v>8</v>
      </c>
      <c r="E102" s="61" t="s">
        <v>58</v>
      </c>
      <c r="F102" s="47" t="s">
        <v>59</v>
      </c>
      <c r="G102" s="33">
        <f>+G103+G104</f>
        <v>55641</v>
      </c>
      <c r="H102" s="33">
        <f>+H103+H104</f>
        <v>55462</v>
      </c>
      <c r="I102" s="33">
        <f>+I103+I104</f>
        <v>179</v>
      </c>
    </row>
    <row r="103" spans="2:9" s="15" customFormat="1" ht="16.149999999999999" customHeight="1">
      <c r="B103" s="34">
        <v>8</v>
      </c>
      <c r="C103" s="34">
        <v>0</v>
      </c>
      <c r="D103" s="34">
        <v>8</v>
      </c>
      <c r="E103" s="62" t="s">
        <v>60</v>
      </c>
      <c r="F103" s="23" t="s">
        <v>61</v>
      </c>
      <c r="G103" s="34">
        <v>55124</v>
      </c>
      <c r="H103" s="34">
        <v>55124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517</v>
      </c>
      <c r="H104" s="34">
        <v>338</v>
      </c>
      <c r="I104" s="34">
        <v>179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7594</v>
      </c>
      <c r="H105" s="33">
        <f>+H106+H107+H108</f>
        <v>5973</v>
      </c>
      <c r="I105" s="33">
        <f>+I106+I107+I108</f>
        <v>1621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1265</v>
      </c>
      <c r="H106" s="34">
        <v>0</v>
      </c>
      <c r="I106" s="34">
        <v>1265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5125</v>
      </c>
      <c r="H107" s="34">
        <v>5099</v>
      </c>
      <c r="I107" s="34">
        <v>26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1204</v>
      </c>
      <c r="H108" s="34">
        <v>874</v>
      </c>
      <c r="I108" s="34">
        <v>330</v>
      </c>
    </row>
    <row r="109" spans="2:9" s="13" customFormat="1" ht="14">
      <c r="B109" s="33">
        <v>7806</v>
      </c>
      <c r="C109" s="33">
        <v>6546</v>
      </c>
      <c r="D109" s="33">
        <v>1260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6851</v>
      </c>
      <c r="C111" s="34">
        <v>5758</v>
      </c>
      <c r="D111" s="34">
        <v>1093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955</v>
      </c>
      <c r="C112" s="34">
        <v>788</v>
      </c>
      <c r="D112" s="34">
        <v>167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74507</v>
      </c>
      <c r="C113" s="33">
        <f>+C114+C115+C116+C117+C118+C119</f>
        <v>77493</v>
      </c>
      <c r="D113" s="33">
        <f>+D114+D115+D116+D117+D118+D119</f>
        <v>659</v>
      </c>
      <c r="E113" s="61" t="s">
        <v>69</v>
      </c>
      <c r="F113" s="47" t="s">
        <v>70</v>
      </c>
      <c r="G113" s="33">
        <f>+G114+G115+G116+G117+G118+G119</f>
        <v>5050</v>
      </c>
      <c r="H113" s="33">
        <f>+H114+H115+H116+H117+H118+H119</f>
        <v>4763</v>
      </c>
      <c r="I113" s="33">
        <f>+I114+I115+I116+I117+I118+I119</f>
        <v>3932</v>
      </c>
    </row>
    <row r="114" spans="2:10" s="15" customFormat="1" ht="16.149999999999999" customHeight="1">
      <c r="B114" s="34">
        <v>17</v>
      </c>
      <c r="C114" s="34">
        <v>11</v>
      </c>
      <c r="D114" s="34">
        <v>6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12</v>
      </c>
      <c r="H115" s="34">
        <v>10</v>
      </c>
      <c r="I115" s="34">
        <v>2</v>
      </c>
    </row>
    <row r="116" spans="2:10" s="15" customFormat="1" ht="16.149999999999999" customHeight="1">
      <c r="B116" s="34">
        <v>66338</v>
      </c>
      <c r="C116" s="34">
        <v>69684</v>
      </c>
      <c r="D116" s="34">
        <v>299</v>
      </c>
      <c r="E116" s="62" t="s">
        <v>75</v>
      </c>
      <c r="F116" s="23" t="s">
        <v>160</v>
      </c>
      <c r="G116" s="34">
        <v>3850</v>
      </c>
      <c r="H116" s="34">
        <v>3893</v>
      </c>
      <c r="I116" s="34">
        <v>3602</v>
      </c>
    </row>
    <row r="117" spans="2:10" s="15" customFormat="1" ht="16.149999999999999" customHeight="1">
      <c r="B117" s="34">
        <v>670</v>
      </c>
      <c r="C117" s="34">
        <v>578</v>
      </c>
      <c r="D117" s="34">
        <v>92</v>
      </c>
      <c r="E117" s="62" t="s">
        <v>76</v>
      </c>
      <c r="F117" s="23" t="s">
        <v>77</v>
      </c>
      <c r="G117" s="34">
        <v>102</v>
      </c>
      <c r="H117" s="34">
        <v>65</v>
      </c>
      <c r="I117" s="34">
        <v>37</v>
      </c>
    </row>
    <row r="118" spans="2:10" s="15" customFormat="1" ht="16.149999999999999" customHeight="1">
      <c r="B118" s="34">
        <v>1758</v>
      </c>
      <c r="C118" s="34">
        <v>1496</v>
      </c>
      <c r="D118" s="34">
        <v>262</v>
      </c>
      <c r="E118" s="23" t="s">
        <v>78</v>
      </c>
      <c r="F118" s="23" t="s">
        <v>79</v>
      </c>
      <c r="G118" s="34">
        <v>1086</v>
      </c>
      <c r="H118" s="34">
        <v>795</v>
      </c>
      <c r="I118" s="34">
        <v>291</v>
      </c>
    </row>
    <row r="119" spans="2:10" s="46" customFormat="1" ht="16.149999999999999" customHeight="1">
      <c r="B119" s="34">
        <v>5724</v>
      </c>
      <c r="C119" s="34">
        <v>5724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27805</v>
      </c>
      <c r="C122" s="36">
        <f>+H100+H102+H105+H113-C102-C109-C113</f>
        <v>24766</v>
      </c>
      <c r="D122" s="36">
        <f>+I100+I102+I105+I113-D102-D109-D113</f>
        <v>3039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27805</v>
      </c>
      <c r="H137" s="38">
        <f>+C122</f>
        <v>24766</v>
      </c>
      <c r="I137" s="38">
        <f>+D122</f>
        <v>3039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2318</v>
      </c>
      <c r="C139" s="33">
        <f>+C140+C141</f>
        <v>1540</v>
      </c>
      <c r="D139" s="33">
        <f>+D140+D141</f>
        <v>778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1418</v>
      </c>
      <c r="C140" s="34">
        <v>1060</v>
      </c>
      <c r="D140" s="34">
        <v>358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900</v>
      </c>
      <c r="C141" s="34">
        <v>480</v>
      </c>
      <c r="D141" s="34">
        <v>420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25487</v>
      </c>
      <c r="C144" s="36">
        <f>+H137-C139</f>
        <v>23226</v>
      </c>
      <c r="D144" s="36">
        <f>+I137-D139</f>
        <v>2261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27805</v>
      </c>
      <c r="H161" s="38">
        <f>+C122</f>
        <v>24766</v>
      </c>
      <c r="I161" s="38">
        <f>+D122</f>
        <v>3039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24729</v>
      </c>
      <c r="C163" s="33">
        <f>+H16-H17-H18+C141-H20</f>
        <v>20315</v>
      </c>
      <c r="D163" s="33">
        <f>+I16-I17-I18+D141-I20</f>
        <v>4414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2318</v>
      </c>
      <c r="C164" s="34">
        <f>+C139</f>
        <v>1540</v>
      </c>
      <c r="D164" s="34">
        <f>+D139</f>
        <v>778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22411</v>
      </c>
      <c r="C165" s="34">
        <f>+C163-C164</f>
        <v>18775</v>
      </c>
      <c r="D165" s="34">
        <f>+D163-D164</f>
        <v>3636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3076</v>
      </c>
      <c r="C169" s="36">
        <f>+H161-C163-C166</f>
        <v>4451</v>
      </c>
      <c r="D169" s="36">
        <f>+I161-D163-D166</f>
        <v>-1375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25487</v>
      </c>
      <c r="H184" s="38">
        <f>+C144</f>
        <v>23226</v>
      </c>
      <c r="I184" s="38">
        <f>+D144</f>
        <v>2261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22411</v>
      </c>
      <c r="C186" s="33">
        <f>+C187</f>
        <v>18775</v>
      </c>
      <c r="D186" s="33">
        <f>+D187</f>
        <v>3636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22411</v>
      </c>
      <c r="C187" s="34">
        <f t="shared" si="0"/>
        <v>18775</v>
      </c>
      <c r="D187" s="34">
        <f t="shared" si="0"/>
        <v>3636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3076</v>
      </c>
      <c r="C191" s="36">
        <f>+H184-C186</f>
        <v>4451</v>
      </c>
      <c r="D191" s="36">
        <f>+I184-D186</f>
        <v>-1375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3076</v>
      </c>
      <c r="H209" s="38">
        <f>+C191</f>
        <v>4451</v>
      </c>
      <c r="I209" s="38">
        <f>+D191</f>
        <v>-1375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2065</v>
      </c>
      <c r="H211" s="33">
        <f>+H212+H213+H214</f>
        <v>1557</v>
      </c>
      <c r="I211" s="33">
        <f>+I212+I213+I214</f>
        <v>2355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10</v>
      </c>
      <c r="H212" s="34">
        <v>10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1574</v>
      </c>
      <c r="H213" s="34">
        <v>1405</v>
      </c>
      <c r="I213" s="34">
        <v>169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481</v>
      </c>
      <c r="H214" s="34">
        <v>142</v>
      </c>
      <c r="I214" s="34">
        <v>2186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377</v>
      </c>
      <c r="H216" s="35">
        <v>140</v>
      </c>
      <c r="I216" s="35">
        <v>2084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-7699</v>
      </c>
      <c r="H217" s="33">
        <f>+H218+H219+H220</f>
        <v>-8432</v>
      </c>
      <c r="I217" s="33">
        <f>+I218+I219+I220</f>
        <v>-1114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-2970</v>
      </c>
      <c r="H219" s="34">
        <v>-2791</v>
      </c>
      <c r="I219" s="34">
        <v>-179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-4729</v>
      </c>
      <c r="H220" s="34">
        <v>-5641</v>
      </c>
      <c r="I220" s="34">
        <v>-935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-3486</v>
      </c>
      <c r="H222" s="35">
        <v>-4495</v>
      </c>
      <c r="I222" s="35">
        <v>-838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-2558</v>
      </c>
      <c r="C225" s="36">
        <f>+H209+H211+H217</f>
        <v>-2424</v>
      </c>
      <c r="D225" s="36">
        <f>+I209+I211+I217</f>
        <v>-134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-2558</v>
      </c>
      <c r="H240" s="38">
        <f>+C225</f>
        <v>-2424</v>
      </c>
      <c r="I240" s="38">
        <f>+D225</f>
        <v>-134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7866</v>
      </c>
      <c r="C242" s="33">
        <f t="shared" ref="C242:D242" si="1">C243+C245+C246</f>
        <v>6165</v>
      </c>
      <c r="D242" s="33">
        <f t="shared" si="1"/>
        <v>1701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7830</v>
      </c>
      <c r="C243" s="37">
        <v>6129</v>
      </c>
      <c r="D243" s="37">
        <v>1701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-6291</v>
      </c>
      <c r="C244" s="33">
        <v>-4756</v>
      </c>
      <c r="D244" s="33">
        <v>-1535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36</v>
      </c>
      <c r="C246" s="37">
        <v>36</v>
      </c>
      <c r="D246" s="37">
        <v>0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5" customFormat="1" ht="14">
      <c r="B247" s="33">
        <v>220</v>
      </c>
      <c r="C247" s="33">
        <v>224</v>
      </c>
      <c r="D247" s="33">
        <v>-4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-4353</v>
      </c>
      <c r="C249" s="36">
        <f t="shared" ref="C249:D249" si="2">+H240-C243-C244-C245-C247-C246</f>
        <v>-4057</v>
      </c>
      <c r="D249" s="36">
        <f t="shared" si="2"/>
        <v>-296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89" priority="2" operator="notEqual">
      <formula>B47+B48</formula>
    </cfRule>
  </conditionalFormatting>
  <conditionalFormatting sqref="B109:D109">
    <cfRule type="cellIs" dxfId="88" priority="1" operator="notEqual">
      <formula>B110+B111+B112</formula>
    </cfRule>
  </conditionalFormatting>
  <hyperlinks>
    <hyperlink ref="I4" location="Indice!A1" display="indice" xr:uid="{00000000-0004-0000-0E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P251"/>
  <sheetViews>
    <sheetView zoomScaleNormal="100" workbookViewId="0">
      <pane ySplit="4" topLeftCell="A96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231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119155</v>
      </c>
      <c r="J16" s="33">
        <f>+C46+C51+C52+C21+C25</f>
        <v>28567</v>
      </c>
      <c r="K16" s="33">
        <f>+D46+D51+D52+D21+D25</f>
        <v>58971</v>
      </c>
      <c r="L16" s="33">
        <f>+E46+E51+E52+E21+E25</f>
        <v>26330</v>
      </c>
      <c r="M16" s="33">
        <f>+F46+F51+F52+F21+F25</f>
        <v>5287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6250</v>
      </c>
      <c r="J17" s="34">
        <v>1767</v>
      </c>
      <c r="K17" s="34">
        <v>1709</v>
      </c>
      <c r="L17" s="34">
        <v>2680</v>
      </c>
      <c r="M17" s="34">
        <v>94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3684</v>
      </c>
      <c r="J18" s="34">
        <v>1311</v>
      </c>
      <c r="K18" s="34">
        <v>2204</v>
      </c>
      <c r="L18" s="34">
        <v>169</v>
      </c>
      <c r="M18" s="34">
        <v>0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109221</v>
      </c>
      <c r="J19" s="34">
        <f>+J16-J17-J18</f>
        <v>25489</v>
      </c>
      <c r="K19" s="34">
        <f>+K16-K17-K18</f>
        <v>55058</v>
      </c>
      <c r="L19" s="34">
        <f>+L16-L17-L18</f>
        <v>23481</v>
      </c>
      <c r="M19" s="34">
        <f>+M16-M17-M18</f>
        <v>5193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3061</v>
      </c>
      <c r="J20" s="42">
        <v>651</v>
      </c>
      <c r="K20" s="42">
        <v>1325</v>
      </c>
      <c r="L20" s="42">
        <v>1083</v>
      </c>
      <c r="M20" s="42">
        <v>2</v>
      </c>
      <c r="O20" s="107"/>
      <c r="P20" s="15"/>
    </row>
    <row r="21" spans="2:16" s="13" customFormat="1" ht="16.149999999999999" customHeight="1">
      <c r="B21" s="33">
        <v>31225</v>
      </c>
      <c r="C21" s="33">
        <v>5956</v>
      </c>
      <c r="D21" s="33">
        <v>12764</v>
      </c>
      <c r="E21" s="33">
        <v>10949</v>
      </c>
      <c r="F21" s="33">
        <v>1556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87930</v>
      </c>
      <c r="C23" s="36">
        <f>+J16-C21</f>
        <v>22611</v>
      </c>
      <c r="D23" s="36">
        <f>+K16-D21</f>
        <v>46207</v>
      </c>
      <c r="E23" s="36">
        <f>+L16-E21</f>
        <v>15381</v>
      </c>
      <c r="F23" s="36">
        <f>+M16-F21</f>
        <v>3731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14804</v>
      </c>
      <c r="C25" s="33">
        <v>6514</v>
      </c>
      <c r="D25" s="33">
        <v>5097</v>
      </c>
      <c r="E25" s="33">
        <v>2888</v>
      </c>
      <c r="F25" s="33">
        <v>305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73126</v>
      </c>
      <c r="C27" s="36">
        <f>+C23-C25</f>
        <v>16097</v>
      </c>
      <c r="D27" s="36">
        <f>+D23-D25</f>
        <v>41110</v>
      </c>
      <c r="E27" s="36">
        <f>+E23-E25</f>
        <v>12493</v>
      </c>
      <c r="F27" s="36">
        <f>+F23-F25</f>
        <v>3426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73126</v>
      </c>
      <c r="J44" s="38">
        <f>+C27</f>
        <v>16097</v>
      </c>
      <c r="K44" s="38">
        <f>+D27</f>
        <v>41110</v>
      </c>
      <c r="L44" s="38">
        <f>+E27</f>
        <v>12493</v>
      </c>
      <c r="M44" s="38">
        <f>+F27</f>
        <v>3426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73022</v>
      </c>
      <c r="C46" s="33">
        <v>16077</v>
      </c>
      <c r="D46" s="33">
        <v>41040</v>
      </c>
      <c r="E46" s="33">
        <v>12490</v>
      </c>
      <c r="F46" s="33">
        <v>3415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v>56261</v>
      </c>
      <c r="C47" s="34">
        <v>12039</v>
      </c>
      <c r="D47" s="34">
        <v>32102</v>
      </c>
      <c r="E47" s="34">
        <v>9428</v>
      </c>
      <c r="F47" s="34">
        <v>2692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16761</v>
      </c>
      <c r="C48" s="34">
        <f>SUM(C49:C50)</f>
        <v>4038</v>
      </c>
      <c r="D48" s="34">
        <f>SUM(D49:D50)</f>
        <v>8938</v>
      </c>
      <c r="E48" s="34">
        <f>SUM(E49:E50)</f>
        <v>3062</v>
      </c>
      <c r="F48" s="34">
        <f>SUM(F49:F50)</f>
        <v>723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v>10931</v>
      </c>
      <c r="C49" s="84">
        <v>1530</v>
      </c>
      <c r="D49" s="84">
        <v>5906</v>
      </c>
      <c r="E49" s="84">
        <v>2831</v>
      </c>
      <c r="F49" s="84">
        <v>664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v>5830</v>
      </c>
      <c r="C50" s="84">
        <v>2508</v>
      </c>
      <c r="D50" s="84">
        <v>3032</v>
      </c>
      <c r="E50" s="84">
        <v>231</v>
      </c>
      <c r="F50" s="84">
        <v>59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104</v>
      </c>
      <c r="C51" s="33">
        <v>20</v>
      </c>
      <c r="D51" s="33">
        <v>70</v>
      </c>
      <c r="E51" s="33">
        <v>3</v>
      </c>
      <c r="F51" s="33">
        <v>11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82033</v>
      </c>
      <c r="J70" s="33">
        <f>+J71+J75</f>
        <v>54292</v>
      </c>
      <c r="K70" s="33">
        <f>+K71+K75</f>
        <v>13838</v>
      </c>
      <c r="L70" s="33">
        <f>+L71+L75</f>
        <v>13903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73602</v>
      </c>
      <c r="J71" s="34">
        <f>+J72+J73+J74</f>
        <v>54086</v>
      </c>
      <c r="K71" s="34">
        <f>+K72+K73+K74</f>
        <v>13619</v>
      </c>
      <c r="L71" s="34">
        <f>+L72+L73+L74</f>
        <v>5897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41673</v>
      </c>
      <c r="J72" s="34">
        <v>36952</v>
      </c>
      <c r="K72" s="34">
        <v>1772</v>
      </c>
      <c r="L72" s="34">
        <v>2949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113</v>
      </c>
      <c r="J73" s="34">
        <v>26</v>
      </c>
      <c r="K73" s="34">
        <v>46</v>
      </c>
      <c r="L73" s="34">
        <v>41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31816</v>
      </c>
      <c r="J74" s="34">
        <v>17108</v>
      </c>
      <c r="K74" s="34">
        <v>11801</v>
      </c>
      <c r="L74" s="34">
        <v>2907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8431</v>
      </c>
      <c r="J75" s="34">
        <v>206</v>
      </c>
      <c r="K75" s="34">
        <v>219</v>
      </c>
      <c r="L75" s="34">
        <v>8006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-8078</v>
      </c>
      <c r="J76" s="33">
        <f>+J77+J78</f>
        <v>-2702</v>
      </c>
      <c r="K76" s="33">
        <f>+K77+K78</f>
        <v>-1796</v>
      </c>
      <c r="L76" s="33">
        <f>+L77+L78</f>
        <v>-1112</v>
      </c>
      <c r="M76" s="33">
        <f>+M77+M78</f>
        <v>-2468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-3207</v>
      </c>
      <c r="J77" s="34">
        <v>-1502</v>
      </c>
      <c r="K77" s="34">
        <v>-731</v>
      </c>
      <c r="L77" s="34">
        <v>-974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-4871</v>
      </c>
      <c r="J78" s="34">
        <v>-1200</v>
      </c>
      <c r="K78" s="34">
        <v>-1065</v>
      </c>
      <c r="L78" s="34">
        <v>-138</v>
      </c>
      <c r="M78" s="34">
        <v>-2468</v>
      </c>
      <c r="O78" s="107"/>
    </row>
    <row r="79" spans="2:16" s="13" customFormat="1" ht="16.149999999999999" customHeight="1">
      <c r="B79" s="33">
        <f>+B80+B81+B82</f>
        <v>19721</v>
      </c>
      <c r="C79" s="33">
        <f>+C80+C81+C82</f>
        <v>16764</v>
      </c>
      <c r="D79" s="33">
        <f>+D80+D81+D82</f>
        <v>2274</v>
      </c>
      <c r="E79" s="33">
        <f>+E80+E81+E82</f>
        <v>889</v>
      </c>
      <c r="F79" s="33">
        <f>+F80+F81+F82</f>
        <v>17</v>
      </c>
      <c r="G79" s="61" t="s">
        <v>48</v>
      </c>
      <c r="H79" s="47" t="s">
        <v>49</v>
      </c>
      <c r="I79" s="33">
        <f>I80+I81+I82</f>
        <v>7520</v>
      </c>
      <c r="J79" s="33">
        <f>+J80+J81+J82</f>
        <v>5871</v>
      </c>
      <c r="K79" s="33">
        <f>+K80+K81+K82</f>
        <v>468</v>
      </c>
      <c r="L79" s="33">
        <f>+L80+L81+L82</f>
        <v>637</v>
      </c>
      <c r="M79" s="33">
        <f>+M80+M81+M82</f>
        <v>767</v>
      </c>
      <c r="O79" s="107"/>
    </row>
    <row r="80" spans="2:16" s="15" customFormat="1" ht="16.149999999999999" customHeight="1">
      <c r="B80" s="34">
        <v>19712</v>
      </c>
      <c r="C80" s="43">
        <v>16761</v>
      </c>
      <c r="D80" s="43">
        <v>2273</v>
      </c>
      <c r="E80" s="43">
        <v>884</v>
      </c>
      <c r="F80" s="43">
        <v>17</v>
      </c>
      <c r="G80" s="23" t="s">
        <v>50</v>
      </c>
      <c r="H80" s="23" t="s">
        <v>133</v>
      </c>
      <c r="I80" s="43">
        <v>2749</v>
      </c>
      <c r="J80" s="43">
        <v>1367</v>
      </c>
      <c r="K80" s="43">
        <v>386</v>
      </c>
      <c r="L80" s="43">
        <v>452</v>
      </c>
      <c r="M80" s="43">
        <v>767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4506</v>
      </c>
      <c r="J81" s="43">
        <v>4288</v>
      </c>
      <c r="K81" s="43">
        <v>66</v>
      </c>
      <c r="L81" s="43">
        <v>152</v>
      </c>
      <c r="M81" s="43">
        <v>0</v>
      </c>
      <c r="O81" s="107"/>
    </row>
    <row r="82" spans="2:16" s="15" customFormat="1" ht="16.149999999999999" customHeight="1">
      <c r="B82" s="34">
        <v>9</v>
      </c>
      <c r="C82" s="43">
        <v>3</v>
      </c>
      <c r="D82" s="43">
        <v>1</v>
      </c>
      <c r="E82" s="43">
        <v>5</v>
      </c>
      <c r="F82" s="43">
        <v>0</v>
      </c>
      <c r="G82" s="23" t="s">
        <v>53</v>
      </c>
      <c r="H82" s="23" t="s">
        <v>54</v>
      </c>
      <c r="I82" s="43">
        <v>265</v>
      </c>
      <c r="J82" s="43">
        <v>216</v>
      </c>
      <c r="K82" s="43">
        <v>16</v>
      </c>
      <c r="L82" s="43">
        <v>33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61754</v>
      </c>
      <c r="C85" s="36">
        <f>+J68+J70+J76+J79-C79</f>
        <v>40697</v>
      </c>
      <c r="D85" s="36">
        <f>+K68+K70+K76+K79-D79</f>
        <v>10236</v>
      </c>
      <c r="E85" s="36">
        <f>+L68+L70+L76+L79-E79</f>
        <v>12539</v>
      </c>
      <c r="F85" s="36">
        <f>+M68+M70+M76+M79-F79</f>
        <v>-1718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61754</v>
      </c>
      <c r="J100" s="38">
        <f>+C85</f>
        <v>40697</v>
      </c>
      <c r="K100" s="38">
        <f>+D85</f>
        <v>10236</v>
      </c>
      <c r="L100" s="38">
        <f>+E85</f>
        <v>12539</v>
      </c>
      <c r="M100" s="38">
        <f>+F85</f>
        <v>-1718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15</v>
      </c>
      <c r="C102" s="33">
        <f>+C103+C104</f>
        <v>13</v>
      </c>
      <c r="D102" s="33">
        <f>+D103+D104</f>
        <v>2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75736</v>
      </c>
      <c r="J102" s="33">
        <f>+J103+J104</f>
        <v>56200</v>
      </c>
      <c r="K102" s="33">
        <f>+K103+K104</f>
        <v>13946</v>
      </c>
      <c r="L102" s="33">
        <f>+L103+L104</f>
        <v>5590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15</v>
      </c>
      <c r="C103" s="34">
        <v>13</v>
      </c>
      <c r="D103" s="34">
        <v>2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72821</v>
      </c>
      <c r="J103" s="34">
        <v>55992</v>
      </c>
      <c r="K103" s="34">
        <v>12888</v>
      </c>
      <c r="L103" s="34">
        <v>3941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2915</v>
      </c>
      <c r="J104" s="34">
        <v>208</v>
      </c>
      <c r="K104" s="34">
        <v>1058</v>
      </c>
      <c r="L104" s="34">
        <v>1649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94039</v>
      </c>
      <c r="J105" s="33">
        <f>+J106+J107+J108</f>
        <v>7950</v>
      </c>
      <c r="K105" s="33">
        <f>+K106+K107+K108</f>
        <v>237</v>
      </c>
      <c r="L105" s="33">
        <f>+L106+L107+L108</f>
        <v>231</v>
      </c>
      <c r="M105" s="33">
        <f>+M106+M107+M108</f>
        <v>85621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63828</v>
      </c>
      <c r="J106" s="34">
        <v>1419</v>
      </c>
      <c r="K106" s="34">
        <v>0</v>
      </c>
      <c r="L106" s="34">
        <v>0</v>
      </c>
      <c r="M106" s="34">
        <v>62409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5830</v>
      </c>
      <c r="J107" s="34">
        <v>5303</v>
      </c>
      <c r="K107" s="34">
        <v>237</v>
      </c>
      <c r="L107" s="34">
        <v>231</v>
      </c>
      <c r="M107" s="34">
        <v>59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24381</v>
      </c>
      <c r="J108" s="34">
        <v>1228</v>
      </c>
      <c r="K108" s="34">
        <v>0</v>
      </c>
      <c r="L108" s="34">
        <v>0</v>
      </c>
      <c r="M108" s="34">
        <v>23153</v>
      </c>
      <c r="O108" s="107"/>
      <c r="P108" s="13"/>
    </row>
    <row r="109" spans="2:16" s="13" customFormat="1" ht="28">
      <c r="B109" s="33">
        <v>86165</v>
      </c>
      <c r="C109" s="33">
        <v>8286</v>
      </c>
      <c r="D109" s="33">
        <v>650</v>
      </c>
      <c r="E109" s="33">
        <v>384</v>
      </c>
      <c r="F109" s="33">
        <v>76845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74072</v>
      </c>
      <c r="C110" s="34">
        <v>0</v>
      </c>
      <c r="D110" s="34">
        <v>0</v>
      </c>
      <c r="E110" s="34">
        <v>0</v>
      </c>
      <c r="F110" s="34">
        <v>74072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7893</v>
      </c>
      <c r="C111" s="34">
        <v>7358</v>
      </c>
      <c r="D111" s="34">
        <v>245</v>
      </c>
      <c r="E111" s="34">
        <v>231</v>
      </c>
      <c r="F111" s="34">
        <v>59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4200</v>
      </c>
      <c r="C112" s="34">
        <v>928</v>
      </c>
      <c r="D112" s="34">
        <v>405</v>
      </c>
      <c r="E112" s="34">
        <v>153</v>
      </c>
      <c r="F112" s="34">
        <v>2714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12026</v>
      </c>
      <c r="C113" s="33">
        <f>+C114+C115+C116+C117+C118+C119</f>
        <v>71240</v>
      </c>
      <c r="D113" s="33">
        <f>+D114+D115+D116+D117+D118+D119</f>
        <v>5853</v>
      </c>
      <c r="E113" s="33">
        <f>+E114+E115+E116+E117+E118+E119</f>
        <v>8493</v>
      </c>
      <c r="F113" s="33">
        <f>+F114+F115+F116+F117+F118+F119</f>
        <v>3239</v>
      </c>
      <c r="G113" s="61" t="s">
        <v>69</v>
      </c>
      <c r="H113" s="47" t="s">
        <v>70</v>
      </c>
      <c r="I113" s="33">
        <f>+I114+I115+I116+I117+I118+I119</f>
        <v>5551</v>
      </c>
      <c r="J113" s="33">
        <f>+J114+J115+J116+J117+J118+J119</f>
        <v>4042</v>
      </c>
      <c r="K113" s="33">
        <f>+K114+K115+K116+K117+K118+K119</f>
        <v>55138</v>
      </c>
      <c r="L113" s="33">
        <f>+L114+L115+L116+L117+L118+L119</f>
        <v>14318</v>
      </c>
      <c r="M113" s="33">
        <f>+M114+M115+M116+M117+M118+M119</f>
        <v>8852</v>
      </c>
      <c r="O113" s="15"/>
      <c r="P113" s="15"/>
    </row>
    <row r="114" spans="2:16" s="15" customFormat="1" ht="16.149999999999999" customHeight="1">
      <c r="B114" s="34">
        <v>153</v>
      </c>
      <c r="C114" s="34">
        <v>18</v>
      </c>
      <c r="D114" s="34">
        <v>54</v>
      </c>
      <c r="E114" s="34">
        <v>77</v>
      </c>
      <c r="F114" s="34">
        <v>4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121</v>
      </c>
      <c r="J115" s="34">
        <v>12</v>
      </c>
      <c r="K115" s="34">
        <v>34</v>
      </c>
      <c r="L115" s="34">
        <v>72</v>
      </c>
      <c r="M115" s="34">
        <v>3</v>
      </c>
    </row>
    <row r="116" spans="2:16" s="15" customFormat="1" ht="16.149999999999999" customHeight="1">
      <c r="B116" s="34">
        <v>0</v>
      </c>
      <c r="C116" s="34">
        <v>63045</v>
      </c>
      <c r="D116" s="34">
        <v>3645</v>
      </c>
      <c r="E116" s="34">
        <v>6991</v>
      </c>
      <c r="F116" s="34">
        <v>3118</v>
      </c>
      <c r="G116" s="62" t="s">
        <v>75</v>
      </c>
      <c r="H116" s="23" t="s">
        <v>160</v>
      </c>
      <c r="I116" s="34">
        <v>0</v>
      </c>
      <c r="J116" s="34">
        <v>2655</v>
      </c>
      <c r="K116" s="34">
        <v>53719</v>
      </c>
      <c r="L116" s="34">
        <v>13039</v>
      </c>
      <c r="M116" s="34">
        <v>7386</v>
      </c>
      <c r="O116" s="107"/>
      <c r="P116" s="13"/>
    </row>
    <row r="117" spans="2:16" s="15" customFormat="1" ht="16.149999999999999" customHeight="1">
      <c r="B117" s="34">
        <v>658</v>
      </c>
      <c r="C117" s="34">
        <v>658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1819</v>
      </c>
      <c r="J117" s="34">
        <v>169</v>
      </c>
      <c r="K117" s="34">
        <v>668</v>
      </c>
      <c r="L117" s="34">
        <v>3</v>
      </c>
      <c r="M117" s="34">
        <v>979</v>
      </c>
      <c r="O117" s="107"/>
    </row>
    <row r="118" spans="2:16" s="15" customFormat="1" ht="16.149999999999999" customHeight="1">
      <c r="B118" s="34">
        <v>5284</v>
      </c>
      <c r="C118" s="34">
        <v>1588</v>
      </c>
      <c r="D118" s="34">
        <v>2154</v>
      </c>
      <c r="E118" s="34">
        <v>1425</v>
      </c>
      <c r="F118" s="34">
        <v>117</v>
      </c>
      <c r="G118" s="23" t="s">
        <v>78</v>
      </c>
      <c r="H118" s="23" t="s">
        <v>79</v>
      </c>
      <c r="I118" s="34">
        <v>3611</v>
      </c>
      <c r="J118" s="34">
        <v>1206</v>
      </c>
      <c r="K118" s="34">
        <v>717</v>
      </c>
      <c r="L118" s="34">
        <v>1204</v>
      </c>
      <c r="M118" s="34">
        <v>484</v>
      </c>
      <c r="O118" s="107"/>
    </row>
    <row r="119" spans="2:16" s="46" customFormat="1" ht="16.149999999999999" customHeight="1">
      <c r="B119" s="34">
        <v>5931</v>
      </c>
      <c r="C119" s="34">
        <v>5931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138874</v>
      </c>
      <c r="C122" s="36">
        <f>+J100+J102+J105+J113-C102-C109-C113</f>
        <v>29350</v>
      </c>
      <c r="D122" s="36">
        <f>+K100+K102+K105+K113-D102-D109-D113</f>
        <v>73052</v>
      </c>
      <c r="E122" s="36">
        <f>+L100+L102+L105+L113-E102-E109-E113</f>
        <v>23801</v>
      </c>
      <c r="F122" s="36">
        <f>+M100+M102+M105+M113-F102-F109-F113</f>
        <v>12671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138874</v>
      </c>
      <c r="J137" s="38">
        <f>+C122</f>
        <v>29350</v>
      </c>
      <c r="K137" s="38">
        <f>+D122</f>
        <v>73052</v>
      </c>
      <c r="L137" s="38">
        <f>+E122</f>
        <v>23801</v>
      </c>
      <c r="M137" s="38">
        <f>+F122</f>
        <v>12671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70426</v>
      </c>
      <c r="C139" s="33">
        <f>+C140+C141</f>
        <v>2385</v>
      </c>
      <c r="D139" s="33">
        <f>+D140+D141</f>
        <v>56570</v>
      </c>
      <c r="E139" s="33">
        <f>+E140+E141</f>
        <v>5946</v>
      </c>
      <c r="F139" s="33">
        <f>+F140+F141</f>
        <v>5525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0">SUM(C140:F140)</f>
        <v>52498</v>
      </c>
      <c r="C140" s="34">
        <v>1496</v>
      </c>
      <c r="D140" s="34">
        <v>41248</v>
      </c>
      <c r="E140" s="34">
        <v>5746</v>
      </c>
      <c r="F140" s="34">
        <v>4008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0"/>
        <v>17928</v>
      </c>
      <c r="C141" s="34">
        <v>889</v>
      </c>
      <c r="D141" s="34">
        <v>15322</v>
      </c>
      <c r="E141" s="34">
        <v>200</v>
      </c>
      <c r="F141" s="34">
        <v>1517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68448</v>
      </c>
      <c r="C144" s="36">
        <f>+J137-C139</f>
        <v>26965</v>
      </c>
      <c r="D144" s="36">
        <f>+K137-D139</f>
        <v>16482</v>
      </c>
      <c r="E144" s="36">
        <f>+L137-E139</f>
        <v>17855</v>
      </c>
      <c r="F144" s="36">
        <f>+M137-F139</f>
        <v>7146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138874</v>
      </c>
      <c r="J161" s="38">
        <f>+C122</f>
        <v>29350</v>
      </c>
      <c r="K161" s="38">
        <f>+D122</f>
        <v>73052</v>
      </c>
      <c r="L161" s="38">
        <f>+E122</f>
        <v>23801</v>
      </c>
      <c r="M161" s="38">
        <f>+F122</f>
        <v>12671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124088</v>
      </c>
      <c r="C163" s="33">
        <f>+J16-J17-J18+C141-J20</f>
        <v>25727</v>
      </c>
      <c r="D163" s="33">
        <f>+K16-K17-K18+D141-K20</f>
        <v>69055</v>
      </c>
      <c r="E163" s="33">
        <f>+L16-L17-L18+E141-L20</f>
        <v>22598</v>
      </c>
      <c r="F163" s="33">
        <f>+M16-M17-M18+F141-M20</f>
        <v>6708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70426</v>
      </c>
      <c r="C164" s="34">
        <f>+C139</f>
        <v>2385</v>
      </c>
      <c r="D164" s="34">
        <f>+D139</f>
        <v>56570</v>
      </c>
      <c r="E164" s="34">
        <f>+E139</f>
        <v>5946</v>
      </c>
      <c r="F164" s="34">
        <f>+F139</f>
        <v>5525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53662</v>
      </c>
      <c r="C165" s="34">
        <f>+C163-C164</f>
        <v>23342</v>
      </c>
      <c r="D165" s="34">
        <f>+D163-D164</f>
        <v>12485</v>
      </c>
      <c r="E165" s="34">
        <f>+E163-E164</f>
        <v>16652</v>
      </c>
      <c r="F165" s="34">
        <f>+F163-F164</f>
        <v>1183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14786</v>
      </c>
      <c r="C169" s="36">
        <f>+J161-C163-C166</f>
        <v>3623</v>
      </c>
      <c r="D169" s="36">
        <f>+K161-D163-D166</f>
        <v>3997</v>
      </c>
      <c r="E169" s="36">
        <f>+L161-E163-E166</f>
        <v>1203</v>
      </c>
      <c r="F169" s="36">
        <f>+M161-F163-F166</f>
        <v>5963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68448</v>
      </c>
      <c r="J184" s="38">
        <f>+C144</f>
        <v>26965</v>
      </c>
      <c r="K184" s="38">
        <f>+D144</f>
        <v>16482</v>
      </c>
      <c r="L184" s="38">
        <f>+E144</f>
        <v>17855</v>
      </c>
      <c r="M184" s="38">
        <f>+F144</f>
        <v>7146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53662</v>
      </c>
      <c r="C186" s="33">
        <f>+C187</f>
        <v>23342</v>
      </c>
      <c r="D186" s="33">
        <f>+D187</f>
        <v>12485</v>
      </c>
      <c r="E186" s="33">
        <f>+E187</f>
        <v>16652</v>
      </c>
      <c r="F186" s="33">
        <f>+F187</f>
        <v>1183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1">+B165</f>
        <v>53662</v>
      </c>
      <c r="C187" s="34">
        <f t="shared" si="1"/>
        <v>23342</v>
      </c>
      <c r="D187" s="34">
        <f t="shared" si="1"/>
        <v>12485</v>
      </c>
      <c r="E187" s="34">
        <f t="shared" si="1"/>
        <v>16652</v>
      </c>
      <c r="F187" s="34">
        <f t="shared" si="1"/>
        <v>1183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1"/>
        <v>0</v>
      </c>
      <c r="C188" s="33">
        <f t="shared" si="1"/>
        <v>0</v>
      </c>
      <c r="D188" s="33">
        <f t="shared" si="1"/>
        <v>0</v>
      </c>
      <c r="E188" s="33">
        <f t="shared" si="1"/>
        <v>0</v>
      </c>
      <c r="F188" s="33">
        <f t="shared" si="1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14786</v>
      </c>
      <c r="C191" s="36">
        <f>+J184-C186</f>
        <v>3623</v>
      </c>
      <c r="D191" s="36">
        <f>+K184-D186</f>
        <v>3997</v>
      </c>
      <c r="E191" s="36">
        <f>+L184-E186</f>
        <v>1203</v>
      </c>
      <c r="F191" s="36">
        <f>+M184-F186</f>
        <v>5963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14786</v>
      </c>
      <c r="J209" s="38">
        <f>+C191</f>
        <v>3623</v>
      </c>
      <c r="K209" s="38">
        <f>+D191</f>
        <v>3997</v>
      </c>
      <c r="L209" s="38">
        <f>+E191</f>
        <v>1203</v>
      </c>
      <c r="M209" s="38">
        <f>+F191</f>
        <v>5963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9297</v>
      </c>
      <c r="J211" s="33">
        <f>+J212+J213+J214</f>
        <v>2584</v>
      </c>
      <c r="K211" s="33">
        <f>+K212+K213+K214</f>
        <v>7630</v>
      </c>
      <c r="L211" s="33">
        <f>+L212+L213+L214</f>
        <v>4684</v>
      </c>
      <c r="M211" s="33">
        <f>+M212+M213+M214</f>
        <v>204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2755</v>
      </c>
      <c r="J212" s="34">
        <v>17</v>
      </c>
      <c r="K212" s="34">
        <v>1442</v>
      </c>
      <c r="L212" s="34">
        <v>1296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5991</v>
      </c>
      <c r="J213" s="34">
        <v>2049</v>
      </c>
      <c r="K213" s="34">
        <v>3358</v>
      </c>
      <c r="L213" s="34">
        <v>492</v>
      </c>
      <c r="M213" s="34">
        <v>92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551</v>
      </c>
      <c r="J214" s="34">
        <v>518</v>
      </c>
      <c r="K214" s="34">
        <v>2830</v>
      </c>
      <c r="L214" s="34">
        <v>2896</v>
      </c>
      <c r="M214" s="34">
        <v>112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424</v>
      </c>
      <c r="K216" s="35">
        <v>2741</v>
      </c>
      <c r="L216" s="35">
        <v>2528</v>
      </c>
      <c r="M216" s="35">
        <v>112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-10397</v>
      </c>
      <c r="J217" s="33">
        <f>+J218+J219+J220</f>
        <v>-7675</v>
      </c>
      <c r="K217" s="33">
        <f>+K218+K219+K220</f>
        <v>-7276</v>
      </c>
      <c r="L217" s="33">
        <f>+L218+L219+L220</f>
        <v>-1194</v>
      </c>
      <c r="M217" s="33">
        <f>+M218+M219+M220</f>
        <v>-57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-9250</v>
      </c>
      <c r="J219" s="34">
        <v>-3791</v>
      </c>
      <c r="K219" s="34">
        <v>-4399</v>
      </c>
      <c r="L219" s="34">
        <v>-1060</v>
      </c>
      <c r="M219" s="34">
        <v>0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-1147</v>
      </c>
      <c r="J220" s="34">
        <v>-3884</v>
      </c>
      <c r="K220" s="34">
        <v>-2877</v>
      </c>
      <c r="L220" s="34">
        <v>-134</v>
      </c>
      <c r="M220" s="34">
        <v>-57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-3049</v>
      </c>
      <c r="K222" s="35">
        <v>-2591</v>
      </c>
      <c r="L222" s="35">
        <v>-126</v>
      </c>
      <c r="M222" s="35">
        <v>-39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13686</v>
      </c>
      <c r="C225" s="36">
        <f>+J209+J211+J217</f>
        <v>-1468</v>
      </c>
      <c r="D225" s="36">
        <f>+K209+K211+K217</f>
        <v>4351</v>
      </c>
      <c r="E225" s="36">
        <f>+L209+L211+L217</f>
        <v>4693</v>
      </c>
      <c r="F225" s="36">
        <f>+M209+M211+M217</f>
        <v>6110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13686</v>
      </c>
      <c r="J240" s="38">
        <f>+C225</f>
        <v>-1468</v>
      </c>
      <c r="K240" s="38">
        <f>+D225</f>
        <v>4351</v>
      </c>
      <c r="L240" s="38">
        <f>+E225</f>
        <v>4693</v>
      </c>
      <c r="M240" s="38">
        <f>+F225</f>
        <v>6110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30551</v>
      </c>
      <c r="C242" s="33">
        <f t="shared" ref="C242:F242" si="2">C243+C245+C246</f>
        <v>8642</v>
      </c>
      <c r="D242" s="33">
        <f t="shared" si="2"/>
        <v>12903</v>
      </c>
      <c r="E242" s="33">
        <f t="shared" si="2"/>
        <v>8645</v>
      </c>
      <c r="F242" s="33">
        <f t="shared" si="2"/>
        <v>361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30487</v>
      </c>
      <c r="C243" s="37">
        <v>8578</v>
      </c>
      <c r="D243" s="37">
        <v>12903</v>
      </c>
      <c r="E243" s="37">
        <v>8645</v>
      </c>
      <c r="F243" s="37">
        <v>361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-14804</v>
      </c>
      <c r="C244" s="33">
        <v>-6514</v>
      </c>
      <c r="D244" s="33">
        <v>-5097</v>
      </c>
      <c r="E244" s="33">
        <v>-2888</v>
      </c>
      <c r="F244" s="33">
        <v>-305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64</v>
      </c>
      <c r="C246" s="37">
        <v>64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295</v>
      </c>
      <c r="C247" s="33">
        <v>260</v>
      </c>
      <c r="D247" s="33">
        <v>213</v>
      </c>
      <c r="E247" s="33">
        <v>-204</v>
      </c>
      <c r="F247" s="33">
        <v>26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-2356</v>
      </c>
      <c r="C249" s="36">
        <f t="shared" ref="C249:F249" si="3">+J240-C243-C244-C245-C247-C246</f>
        <v>-3856</v>
      </c>
      <c r="D249" s="36">
        <f t="shared" si="3"/>
        <v>-3668</v>
      </c>
      <c r="E249" s="36">
        <f t="shared" si="3"/>
        <v>-860</v>
      </c>
      <c r="F249" s="36">
        <f t="shared" si="3"/>
        <v>6028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87" priority="2" operator="notEqual">
      <formula>B47+B48</formula>
    </cfRule>
  </conditionalFormatting>
  <conditionalFormatting sqref="B109:F109">
    <cfRule type="cellIs" dxfId="86" priority="1" operator="notEqual">
      <formula>B110+B111+B112</formula>
    </cfRule>
  </conditionalFormatting>
  <hyperlinks>
    <hyperlink ref="M4" location="Indice!A1" display="indice" xr:uid="{00000000-0004-0000-0F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 tint="0.39997558519241921"/>
  </sheetPr>
  <dimension ref="A1:J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243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28567</v>
      </c>
      <c r="H16" s="33">
        <f>+C46+C51+C52+C21+C25</f>
        <v>21607</v>
      </c>
      <c r="I16" s="33">
        <f>+D46+D51+D52+D21+D25</f>
        <v>6960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1767</v>
      </c>
      <c r="H17" s="34">
        <v>341</v>
      </c>
      <c r="I17" s="34">
        <v>1426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1311</v>
      </c>
      <c r="H18" s="34">
        <v>116</v>
      </c>
      <c r="I18" s="34">
        <v>1195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25489</v>
      </c>
      <c r="H19" s="34">
        <f>+H16-H17-H18</f>
        <v>21150</v>
      </c>
      <c r="I19" s="34">
        <f>+I16-I17-I18</f>
        <v>4339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651</v>
      </c>
      <c r="H20" s="42">
        <v>525</v>
      </c>
      <c r="I20" s="42">
        <v>126</v>
      </c>
    </row>
    <row r="21" spans="2:9" s="13" customFormat="1" ht="16.149999999999999" customHeight="1">
      <c r="B21" s="33">
        <v>5956</v>
      </c>
      <c r="C21" s="33">
        <v>3384</v>
      </c>
      <c r="D21" s="33">
        <v>2572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22611</v>
      </c>
      <c r="C23" s="36">
        <f>+H16-C21</f>
        <v>18223</v>
      </c>
      <c r="D23" s="36">
        <f>+I16-D21</f>
        <v>4388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6514</v>
      </c>
      <c r="C25" s="33">
        <v>4932</v>
      </c>
      <c r="D25" s="33">
        <v>1582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16097</v>
      </c>
      <c r="C27" s="36">
        <f>+C23-C25</f>
        <v>13291</v>
      </c>
      <c r="D27" s="36">
        <f>+D23-D25</f>
        <v>2806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16097</v>
      </c>
      <c r="H44" s="38">
        <f>+C27</f>
        <v>13291</v>
      </c>
      <c r="I44" s="38">
        <f>+D27</f>
        <v>2806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16077</v>
      </c>
      <c r="C46" s="33">
        <v>13280</v>
      </c>
      <c r="D46" s="33">
        <v>2797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12039</v>
      </c>
      <c r="C47" s="34">
        <v>9664</v>
      </c>
      <c r="D47" s="34">
        <v>2375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4038</v>
      </c>
      <c r="C48" s="34">
        <f>SUM(C49:C50)</f>
        <v>3616</v>
      </c>
      <c r="D48" s="34">
        <f>SUM(D49:D50)</f>
        <v>422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1530</v>
      </c>
      <c r="C49" s="84">
        <v>1152</v>
      </c>
      <c r="D49" s="84">
        <v>378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2508</v>
      </c>
      <c r="C50" s="84">
        <v>2464</v>
      </c>
      <c r="D50" s="84">
        <v>44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20</v>
      </c>
      <c r="C51" s="33">
        <v>11</v>
      </c>
      <c r="D51" s="33">
        <v>9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54292</v>
      </c>
      <c r="H70" s="33">
        <f>+H71+H75</f>
        <v>54176</v>
      </c>
      <c r="I70" s="33">
        <f>+I71+I75</f>
        <v>116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54086</v>
      </c>
      <c r="H71" s="34">
        <f>+H72+H73+H74</f>
        <v>54044</v>
      </c>
      <c r="I71" s="34">
        <f>+I72+I73+I74</f>
        <v>42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36952</v>
      </c>
      <c r="H72" s="34">
        <v>36952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26</v>
      </c>
      <c r="H73" s="34">
        <v>26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17108</v>
      </c>
      <c r="H74" s="34">
        <v>17066</v>
      </c>
      <c r="I74" s="34">
        <v>42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206</v>
      </c>
      <c r="H75" s="34">
        <v>132</v>
      </c>
      <c r="I75" s="34">
        <v>74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-2702</v>
      </c>
      <c r="H76" s="33">
        <f>+H77+H78</f>
        <v>-2009</v>
      </c>
      <c r="I76" s="33">
        <f>+I77+I78</f>
        <v>-693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-1502</v>
      </c>
      <c r="H77" s="34">
        <v>-1071</v>
      </c>
      <c r="I77" s="34">
        <v>-431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-1200</v>
      </c>
      <c r="H78" s="34">
        <v>-938</v>
      </c>
      <c r="I78" s="34">
        <v>-262</v>
      </c>
    </row>
    <row r="79" spans="2:9" s="13" customFormat="1" ht="16.149999999999999" customHeight="1">
      <c r="B79" s="33">
        <f>+B80+B81+B82</f>
        <v>16764</v>
      </c>
      <c r="C79" s="33">
        <f>+C80+C81+C82</f>
        <v>16488</v>
      </c>
      <c r="D79" s="33">
        <f>+D80+D81+D82</f>
        <v>276</v>
      </c>
      <c r="E79" s="61" t="s">
        <v>48</v>
      </c>
      <c r="F79" s="47" t="s">
        <v>49</v>
      </c>
      <c r="G79" s="33">
        <f>G80+G81+G82</f>
        <v>5871</v>
      </c>
      <c r="H79" s="33">
        <f>+H80+H81+H82</f>
        <v>5780</v>
      </c>
      <c r="I79" s="33">
        <f>+I80+I81+I82</f>
        <v>91</v>
      </c>
    </row>
    <row r="80" spans="2:9" s="15" customFormat="1" ht="16.149999999999999" customHeight="1">
      <c r="B80" s="34">
        <v>16761</v>
      </c>
      <c r="C80" s="43">
        <v>16485</v>
      </c>
      <c r="D80" s="43">
        <v>276</v>
      </c>
      <c r="E80" s="23" t="s">
        <v>50</v>
      </c>
      <c r="F80" s="23" t="s">
        <v>133</v>
      </c>
      <c r="G80" s="43">
        <v>1367</v>
      </c>
      <c r="H80" s="43">
        <v>1284</v>
      </c>
      <c r="I80" s="43">
        <v>83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4288</v>
      </c>
      <c r="H81" s="43">
        <v>4280</v>
      </c>
      <c r="I81" s="43">
        <v>8</v>
      </c>
    </row>
    <row r="82" spans="2:9" s="15" customFormat="1" ht="16.149999999999999" customHeight="1">
      <c r="B82" s="34">
        <v>3</v>
      </c>
      <c r="C82" s="43">
        <v>3</v>
      </c>
      <c r="D82" s="43">
        <v>0</v>
      </c>
      <c r="E82" s="23" t="s">
        <v>53</v>
      </c>
      <c r="F82" s="23" t="s">
        <v>54</v>
      </c>
      <c r="G82" s="43">
        <v>216</v>
      </c>
      <c r="H82" s="43">
        <v>216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40697</v>
      </c>
      <c r="C85" s="36">
        <f>+H68+H70+H76+H79-C79</f>
        <v>41459</v>
      </c>
      <c r="D85" s="36">
        <f>+I68+I70+I76+I79-D79</f>
        <v>-762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40697</v>
      </c>
      <c r="H100" s="38">
        <f>+C85</f>
        <v>41459</v>
      </c>
      <c r="I100" s="38">
        <f>+D85</f>
        <v>-762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13</v>
      </c>
      <c r="C102" s="33">
        <f>+C103+C104</f>
        <v>0</v>
      </c>
      <c r="D102" s="33">
        <f>+D103+D104</f>
        <v>13</v>
      </c>
      <c r="E102" s="61" t="s">
        <v>58</v>
      </c>
      <c r="F102" s="47" t="s">
        <v>59</v>
      </c>
      <c r="G102" s="33">
        <f>+G103+G104</f>
        <v>56200</v>
      </c>
      <c r="H102" s="33">
        <f>+H103+H104</f>
        <v>56020</v>
      </c>
      <c r="I102" s="33">
        <f>+I103+I104</f>
        <v>180</v>
      </c>
    </row>
    <row r="103" spans="2:9" s="15" customFormat="1" ht="16.149999999999999" customHeight="1">
      <c r="B103" s="34">
        <v>13</v>
      </c>
      <c r="C103" s="34">
        <v>0</v>
      </c>
      <c r="D103" s="34">
        <v>13</v>
      </c>
      <c r="E103" s="62" t="s">
        <v>60</v>
      </c>
      <c r="F103" s="23" t="s">
        <v>61</v>
      </c>
      <c r="G103" s="34">
        <v>55992</v>
      </c>
      <c r="H103" s="34">
        <v>55992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208</v>
      </c>
      <c r="H104" s="34">
        <v>28</v>
      </c>
      <c r="I104" s="34">
        <v>180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7950</v>
      </c>
      <c r="H105" s="33">
        <f>+H106+H107+H108</f>
        <v>6155</v>
      </c>
      <c r="I105" s="33">
        <f>+I106+I107+I108</f>
        <v>1795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1419</v>
      </c>
      <c r="H106" s="34">
        <v>0</v>
      </c>
      <c r="I106" s="34">
        <v>1419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5303</v>
      </c>
      <c r="H107" s="34">
        <v>5259</v>
      </c>
      <c r="I107" s="34">
        <v>44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1228</v>
      </c>
      <c r="H108" s="34">
        <v>896</v>
      </c>
      <c r="I108" s="34">
        <v>332</v>
      </c>
    </row>
    <row r="109" spans="2:9" s="13" customFormat="1" ht="14">
      <c r="B109" s="33">
        <v>8286</v>
      </c>
      <c r="C109" s="33">
        <v>6900</v>
      </c>
      <c r="D109" s="33">
        <v>1386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7358</v>
      </c>
      <c r="C111" s="34">
        <v>6174</v>
      </c>
      <c r="D111" s="34">
        <v>1184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928</v>
      </c>
      <c r="C112" s="34">
        <v>726</v>
      </c>
      <c r="D112" s="34">
        <v>202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71240</v>
      </c>
      <c r="C113" s="33">
        <f>+C114+C115+C116+C117+C118+C119</f>
        <v>74506</v>
      </c>
      <c r="D113" s="33">
        <f>+D114+D115+D116+D117+D118+D119</f>
        <v>784</v>
      </c>
      <c r="E113" s="61" t="s">
        <v>69</v>
      </c>
      <c r="F113" s="47" t="s">
        <v>70</v>
      </c>
      <c r="G113" s="33">
        <f>+G114+G115+G116+G117+G118+G119</f>
        <v>4042</v>
      </c>
      <c r="H113" s="33">
        <f>+H114+H115+H116+H117+H118+H119</f>
        <v>3943</v>
      </c>
      <c r="I113" s="33">
        <f>+I114+I115+I116+I117+I118+I119</f>
        <v>4149</v>
      </c>
    </row>
    <row r="114" spans="2:10" s="15" customFormat="1" ht="16.149999999999999" customHeight="1">
      <c r="B114" s="34">
        <v>18</v>
      </c>
      <c r="C114" s="34">
        <v>11</v>
      </c>
      <c r="D114" s="34">
        <v>7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12</v>
      </c>
      <c r="H115" s="34">
        <v>10</v>
      </c>
      <c r="I115" s="34">
        <v>2</v>
      </c>
    </row>
    <row r="116" spans="2:10" s="15" customFormat="1" ht="16.149999999999999" customHeight="1">
      <c r="B116" s="34">
        <v>63045</v>
      </c>
      <c r="C116" s="34">
        <v>66683</v>
      </c>
      <c r="D116" s="34">
        <v>412</v>
      </c>
      <c r="E116" s="62" t="s">
        <v>75</v>
      </c>
      <c r="F116" s="23" t="s">
        <v>160</v>
      </c>
      <c r="G116" s="34">
        <v>2655</v>
      </c>
      <c r="H116" s="34">
        <v>2914</v>
      </c>
      <c r="I116" s="34">
        <v>3791</v>
      </c>
    </row>
    <row r="117" spans="2:10" s="15" customFormat="1" ht="16.149999999999999" customHeight="1">
      <c r="B117" s="34">
        <v>658</v>
      </c>
      <c r="C117" s="34">
        <v>577</v>
      </c>
      <c r="D117" s="34">
        <v>81</v>
      </c>
      <c r="E117" s="62" t="s">
        <v>76</v>
      </c>
      <c r="F117" s="23" t="s">
        <v>77</v>
      </c>
      <c r="G117" s="34">
        <v>169</v>
      </c>
      <c r="H117" s="34">
        <v>106</v>
      </c>
      <c r="I117" s="34">
        <v>63</v>
      </c>
    </row>
    <row r="118" spans="2:10" s="15" customFormat="1" ht="16.149999999999999" customHeight="1">
      <c r="B118" s="34">
        <v>1588</v>
      </c>
      <c r="C118" s="34">
        <v>1304</v>
      </c>
      <c r="D118" s="34">
        <v>284</v>
      </c>
      <c r="E118" s="23" t="s">
        <v>78</v>
      </c>
      <c r="F118" s="23" t="s">
        <v>79</v>
      </c>
      <c r="G118" s="34">
        <v>1206</v>
      </c>
      <c r="H118" s="34">
        <v>913</v>
      </c>
      <c r="I118" s="34">
        <v>293</v>
      </c>
    </row>
    <row r="119" spans="2:10" s="46" customFormat="1" ht="16.149999999999999" customHeight="1">
      <c r="B119" s="34">
        <v>5931</v>
      </c>
      <c r="C119" s="34">
        <v>5931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29350</v>
      </c>
      <c r="C122" s="36">
        <f>+H100+H102+H105+H113-C102-C109-C113</f>
        <v>26171</v>
      </c>
      <c r="D122" s="36">
        <f>+I100+I102+I105+I113-D102-D109-D113</f>
        <v>3179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29350</v>
      </c>
      <c r="H137" s="38">
        <f>+C122</f>
        <v>26171</v>
      </c>
      <c r="I137" s="38">
        <f>+D122</f>
        <v>3179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2385</v>
      </c>
      <c r="C139" s="33">
        <f>+C140+C141</f>
        <v>1497</v>
      </c>
      <c r="D139" s="33">
        <f>+D140+D141</f>
        <v>888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1496</v>
      </c>
      <c r="C140" s="34">
        <v>1071</v>
      </c>
      <c r="D140" s="34">
        <v>425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889</v>
      </c>
      <c r="C141" s="34">
        <v>426</v>
      </c>
      <c r="D141" s="34">
        <v>463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26965</v>
      </c>
      <c r="C144" s="36">
        <f>+H137-C139</f>
        <v>24674</v>
      </c>
      <c r="D144" s="36">
        <f>+I137-D139</f>
        <v>2291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29350</v>
      </c>
      <c r="H161" s="38">
        <f>+C122</f>
        <v>26171</v>
      </c>
      <c r="I161" s="38">
        <f>+D122</f>
        <v>3179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25727</v>
      </c>
      <c r="C163" s="33">
        <f>+H16-H17-H18+C141-H20</f>
        <v>21051</v>
      </c>
      <c r="D163" s="33">
        <f>+I16-I17-I18+D141-I20</f>
        <v>4676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2385</v>
      </c>
      <c r="C164" s="34">
        <f>+C139</f>
        <v>1497</v>
      </c>
      <c r="D164" s="34">
        <f>+D139</f>
        <v>888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23342</v>
      </c>
      <c r="C165" s="34">
        <f>+C163-C164</f>
        <v>19554</v>
      </c>
      <c r="D165" s="34">
        <f>+D163-D164</f>
        <v>3788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3623</v>
      </c>
      <c r="C169" s="36">
        <f>+H161-C163-C166</f>
        <v>5120</v>
      </c>
      <c r="D169" s="36">
        <f>+I161-D163-D166</f>
        <v>-1497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26965</v>
      </c>
      <c r="H184" s="38">
        <f>+C144</f>
        <v>24674</v>
      </c>
      <c r="I184" s="38">
        <f>+D144</f>
        <v>2291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23342</v>
      </c>
      <c r="C186" s="33">
        <f>+C187</f>
        <v>19554</v>
      </c>
      <c r="D186" s="33">
        <f>+D187</f>
        <v>3788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23342</v>
      </c>
      <c r="C187" s="34">
        <f t="shared" si="0"/>
        <v>19554</v>
      </c>
      <c r="D187" s="34">
        <f t="shared" si="0"/>
        <v>3788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3623</v>
      </c>
      <c r="C191" s="36">
        <f>+H184-C186</f>
        <v>5120</v>
      </c>
      <c r="D191" s="36">
        <f>+I184-D186</f>
        <v>-1497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3623</v>
      </c>
      <c r="H209" s="38">
        <f>+C191</f>
        <v>5120</v>
      </c>
      <c r="I209" s="38">
        <f>+D191</f>
        <v>-1497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2584</v>
      </c>
      <c r="H211" s="33">
        <f>+H212+H213+H214</f>
        <v>1997</v>
      </c>
      <c r="I211" s="33">
        <f>+I212+I213+I214</f>
        <v>2464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17</v>
      </c>
      <c r="H212" s="34">
        <v>17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2049</v>
      </c>
      <c r="H213" s="34">
        <v>1773</v>
      </c>
      <c r="I213" s="34">
        <v>276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518</v>
      </c>
      <c r="H214" s="34">
        <v>207</v>
      </c>
      <c r="I214" s="34">
        <v>2188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424</v>
      </c>
      <c r="H216" s="35">
        <v>185</v>
      </c>
      <c r="I216" s="35">
        <v>2116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-7675</v>
      </c>
      <c r="H217" s="33">
        <f>+H218+H219+H220</f>
        <v>-8334</v>
      </c>
      <c r="I217" s="33">
        <f>+I218+I219+I220</f>
        <v>-1218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-3791</v>
      </c>
      <c r="H219" s="34">
        <v>-3536</v>
      </c>
      <c r="I219" s="34">
        <v>-255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-3884</v>
      </c>
      <c r="H220" s="34">
        <v>-4798</v>
      </c>
      <c r="I220" s="34">
        <v>-963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-3049</v>
      </c>
      <c r="H222" s="35">
        <v>-4035</v>
      </c>
      <c r="I222" s="35">
        <v>-891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-1468</v>
      </c>
      <c r="C225" s="36">
        <f>+H209+H211+H217</f>
        <v>-1217</v>
      </c>
      <c r="D225" s="36">
        <f>+I209+I211+I217</f>
        <v>-251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-1468</v>
      </c>
      <c r="H240" s="38">
        <f>+C225</f>
        <v>-1217</v>
      </c>
      <c r="I240" s="38">
        <f>+D225</f>
        <v>-251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8642</v>
      </c>
      <c r="C242" s="33">
        <f t="shared" ref="C242:D242" si="1">C243+C245+C246</f>
        <v>6813</v>
      </c>
      <c r="D242" s="33">
        <f t="shared" si="1"/>
        <v>1829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8578</v>
      </c>
      <c r="C243" s="37">
        <v>6754</v>
      </c>
      <c r="D243" s="37">
        <v>1824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-6514</v>
      </c>
      <c r="C244" s="33">
        <v>-4932</v>
      </c>
      <c r="D244" s="33">
        <v>-1582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143</v>
      </c>
      <c r="F245" s="111" t="s">
        <v>124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64</v>
      </c>
      <c r="C246" s="37">
        <v>59</v>
      </c>
      <c r="D246" s="37">
        <v>5</v>
      </c>
      <c r="E246" s="51" t="s">
        <v>143</v>
      </c>
      <c r="F246" s="111" t="s">
        <v>124</v>
      </c>
      <c r="G246" s="33" t="s">
        <v>291</v>
      </c>
      <c r="H246" s="114" t="s">
        <v>293</v>
      </c>
      <c r="I246" s="33"/>
    </row>
    <row r="247" spans="2:9" s="15" customFormat="1" ht="14">
      <c r="B247" s="33">
        <v>260</v>
      </c>
      <c r="C247" s="33">
        <v>353</v>
      </c>
      <c r="D247" s="33">
        <v>-93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-3856</v>
      </c>
      <c r="C249" s="36">
        <f t="shared" ref="C249:D249" si="2">+H240-C243-C244-C245-C247-C246</f>
        <v>-3451</v>
      </c>
      <c r="D249" s="36">
        <f t="shared" si="2"/>
        <v>-405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85" priority="2" operator="notEqual">
      <formula>B47+B48</formula>
    </cfRule>
  </conditionalFormatting>
  <conditionalFormatting sqref="B109:D109">
    <cfRule type="cellIs" dxfId="84" priority="1" operator="notEqual">
      <formula>B110+B111+B112</formula>
    </cfRule>
  </conditionalFormatting>
  <hyperlinks>
    <hyperlink ref="I4" location="Indice!A1" display="indice" xr:uid="{00000000-0004-0000-10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P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230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129354</v>
      </c>
      <c r="J16" s="33">
        <f>+C46+C51+C52+C21+C25</f>
        <v>29941</v>
      </c>
      <c r="K16" s="33">
        <f>+D46+D51+D52+D21+D25</f>
        <v>67193</v>
      </c>
      <c r="L16" s="33">
        <f>+E46+E51+E52+E21+E25</f>
        <v>28832</v>
      </c>
      <c r="M16" s="33">
        <f>+F46+F51+F52+F21+F25</f>
        <v>3388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6439</v>
      </c>
      <c r="J17" s="34">
        <v>1696</v>
      </c>
      <c r="K17" s="34">
        <v>1919</v>
      </c>
      <c r="L17" s="34">
        <v>2742</v>
      </c>
      <c r="M17" s="34">
        <v>82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4246</v>
      </c>
      <c r="J18" s="34">
        <v>1435</v>
      </c>
      <c r="K18" s="34">
        <v>2638</v>
      </c>
      <c r="L18" s="34">
        <v>173</v>
      </c>
      <c r="M18" s="34">
        <v>0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118669</v>
      </c>
      <c r="J19" s="34">
        <f>+J16-J17-J18</f>
        <v>26810</v>
      </c>
      <c r="K19" s="34">
        <f>+K16-K17-K18</f>
        <v>62636</v>
      </c>
      <c r="L19" s="34">
        <f>+L16-L17-L18</f>
        <v>25917</v>
      </c>
      <c r="M19" s="34">
        <f>+M16-M17-M18</f>
        <v>3306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3236</v>
      </c>
      <c r="J20" s="42">
        <v>583</v>
      </c>
      <c r="K20" s="42">
        <v>1466</v>
      </c>
      <c r="L20" s="42">
        <v>1184</v>
      </c>
      <c r="M20" s="42">
        <v>3</v>
      </c>
      <c r="O20" s="107"/>
      <c r="P20" s="15"/>
    </row>
    <row r="21" spans="2:16" s="13" customFormat="1" ht="16.149999999999999" customHeight="1">
      <c r="B21" s="33">
        <v>34555</v>
      </c>
      <c r="C21" s="33">
        <v>6409</v>
      </c>
      <c r="D21" s="33">
        <v>14910</v>
      </c>
      <c r="E21" s="33">
        <v>12119</v>
      </c>
      <c r="F21" s="33">
        <v>1117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94799</v>
      </c>
      <c r="C23" s="36">
        <f>+J16-C21</f>
        <v>23532</v>
      </c>
      <c r="D23" s="36">
        <f>+K16-D21</f>
        <v>52283</v>
      </c>
      <c r="E23" s="36">
        <f>+L16-E21</f>
        <v>16713</v>
      </c>
      <c r="F23" s="36">
        <f>+M16-F21</f>
        <v>2271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15919</v>
      </c>
      <c r="C25" s="33">
        <v>6759</v>
      </c>
      <c r="D25" s="33">
        <v>5651</v>
      </c>
      <c r="E25" s="33">
        <v>3203</v>
      </c>
      <c r="F25" s="33">
        <v>306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78880</v>
      </c>
      <c r="C27" s="36">
        <f>+C23-C25</f>
        <v>16773</v>
      </c>
      <c r="D27" s="36">
        <f>+D23-D25</f>
        <v>46632</v>
      </c>
      <c r="E27" s="36">
        <f>+E23-E25</f>
        <v>13510</v>
      </c>
      <c r="F27" s="36">
        <f>+F23-F25</f>
        <v>1965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78880</v>
      </c>
      <c r="J44" s="38">
        <f>+C27</f>
        <v>16773</v>
      </c>
      <c r="K44" s="38">
        <f>+D27</f>
        <v>46632</v>
      </c>
      <c r="L44" s="38">
        <f>+E27</f>
        <v>13510</v>
      </c>
      <c r="M44" s="38">
        <f>+F27</f>
        <v>1965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78768</v>
      </c>
      <c r="C46" s="33">
        <v>16744</v>
      </c>
      <c r="D46" s="33">
        <v>46559</v>
      </c>
      <c r="E46" s="33">
        <v>13509</v>
      </c>
      <c r="F46" s="33">
        <v>1956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v>60823</v>
      </c>
      <c r="C47" s="34">
        <v>12630</v>
      </c>
      <c r="D47" s="34">
        <v>36455</v>
      </c>
      <c r="E47" s="34">
        <v>10235</v>
      </c>
      <c r="F47" s="34">
        <v>1503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17945</v>
      </c>
      <c r="C48" s="34">
        <f>SUM(C49:C50)</f>
        <v>4114</v>
      </c>
      <c r="D48" s="34">
        <f>SUM(D49:D50)</f>
        <v>10104</v>
      </c>
      <c r="E48" s="34">
        <f>SUM(E49:E50)</f>
        <v>3274</v>
      </c>
      <c r="F48" s="34">
        <f>SUM(F49:F50)</f>
        <v>453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v>11821</v>
      </c>
      <c r="C49" s="84">
        <v>1552</v>
      </c>
      <c r="D49" s="84">
        <v>6845</v>
      </c>
      <c r="E49" s="84">
        <v>3027</v>
      </c>
      <c r="F49" s="84">
        <v>397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v>6124</v>
      </c>
      <c r="C50" s="84">
        <v>2562</v>
      </c>
      <c r="D50" s="84">
        <v>3259</v>
      </c>
      <c r="E50" s="84">
        <v>247</v>
      </c>
      <c r="F50" s="84">
        <v>56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112</v>
      </c>
      <c r="C51" s="33">
        <v>29</v>
      </c>
      <c r="D51" s="33">
        <v>73</v>
      </c>
      <c r="E51" s="33">
        <v>1</v>
      </c>
      <c r="F51" s="33">
        <v>9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89950</v>
      </c>
      <c r="J70" s="33">
        <f>+J71+J75</f>
        <v>58933</v>
      </c>
      <c r="K70" s="33">
        <f>+K71+K75</f>
        <v>16676</v>
      </c>
      <c r="L70" s="33">
        <f>+L71+L75</f>
        <v>14341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81653</v>
      </c>
      <c r="J71" s="34">
        <f>+J72+J73+J74</f>
        <v>58702</v>
      </c>
      <c r="K71" s="34">
        <f>+K72+K73+K74</f>
        <v>16379</v>
      </c>
      <c r="L71" s="34">
        <f>+L72+L73+L74</f>
        <v>6572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45645</v>
      </c>
      <c r="J72" s="34">
        <v>40708</v>
      </c>
      <c r="K72" s="34">
        <v>1684</v>
      </c>
      <c r="L72" s="34">
        <v>3253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129</v>
      </c>
      <c r="J73" s="34">
        <v>25</v>
      </c>
      <c r="K73" s="34">
        <v>64</v>
      </c>
      <c r="L73" s="34">
        <v>40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35879</v>
      </c>
      <c r="J74" s="34">
        <v>17969</v>
      </c>
      <c r="K74" s="34">
        <v>14631</v>
      </c>
      <c r="L74" s="34">
        <v>3279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8297</v>
      </c>
      <c r="J75" s="34">
        <v>231</v>
      </c>
      <c r="K75" s="34">
        <v>297</v>
      </c>
      <c r="L75" s="34">
        <v>7769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-8593</v>
      </c>
      <c r="J76" s="33">
        <f>+J77+J78</f>
        <v>-2505</v>
      </c>
      <c r="K76" s="33">
        <f>+K77+K78</f>
        <v>-2062</v>
      </c>
      <c r="L76" s="33">
        <f>+L77+L78</f>
        <v>-1196</v>
      </c>
      <c r="M76" s="33">
        <f>+M77+M78</f>
        <v>-2830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-3426</v>
      </c>
      <c r="J77" s="34">
        <v>-1360</v>
      </c>
      <c r="K77" s="34">
        <v>-996</v>
      </c>
      <c r="L77" s="34">
        <v>-1070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-5167</v>
      </c>
      <c r="J78" s="34">
        <v>-1145</v>
      </c>
      <c r="K78" s="34">
        <v>-1066</v>
      </c>
      <c r="L78" s="34">
        <v>-126</v>
      </c>
      <c r="M78" s="34">
        <v>-2830</v>
      </c>
      <c r="O78" s="107"/>
    </row>
    <row r="79" spans="2:16" s="13" customFormat="1" ht="16.149999999999999" customHeight="1">
      <c r="B79" s="33">
        <f>+B80+B81+B82</f>
        <v>18474</v>
      </c>
      <c r="C79" s="33">
        <f>+C80+C81+C82</f>
        <v>15975</v>
      </c>
      <c r="D79" s="33">
        <f>+D80+D81+D82</f>
        <v>2147</v>
      </c>
      <c r="E79" s="33">
        <f>+E80+E81+E82</f>
        <v>776</v>
      </c>
      <c r="F79" s="33">
        <f>+F80+F81+F82</f>
        <v>18</v>
      </c>
      <c r="G79" s="61" t="s">
        <v>48</v>
      </c>
      <c r="H79" s="47" t="s">
        <v>49</v>
      </c>
      <c r="I79" s="33">
        <f>I80+I81+I82</f>
        <v>6717</v>
      </c>
      <c r="J79" s="33">
        <f>+J80+J81+J82</f>
        <v>5370</v>
      </c>
      <c r="K79" s="33">
        <f>+K80+K81+K82</f>
        <v>390</v>
      </c>
      <c r="L79" s="33">
        <f>+L80+L81+L82</f>
        <v>534</v>
      </c>
      <c r="M79" s="33">
        <f>+M80+M81+M82</f>
        <v>865</v>
      </c>
      <c r="O79" s="107"/>
    </row>
    <row r="80" spans="2:16" s="15" customFormat="1" ht="16.149999999999999" customHeight="1">
      <c r="B80" s="34">
        <v>18459</v>
      </c>
      <c r="C80" s="43">
        <v>15971</v>
      </c>
      <c r="D80" s="43">
        <v>2146</v>
      </c>
      <c r="E80" s="43">
        <v>766</v>
      </c>
      <c r="F80" s="43">
        <v>18</v>
      </c>
      <c r="G80" s="23" t="s">
        <v>50</v>
      </c>
      <c r="H80" s="23" t="s">
        <v>133</v>
      </c>
      <c r="I80" s="43">
        <v>2305</v>
      </c>
      <c r="J80" s="43">
        <v>1199</v>
      </c>
      <c r="K80" s="43">
        <v>315</v>
      </c>
      <c r="L80" s="43">
        <v>368</v>
      </c>
      <c r="M80" s="43">
        <v>865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4164</v>
      </c>
      <c r="J81" s="43">
        <v>3949</v>
      </c>
      <c r="K81" s="43">
        <v>70</v>
      </c>
      <c r="L81" s="43">
        <v>145</v>
      </c>
      <c r="M81" s="43">
        <v>0</v>
      </c>
      <c r="O81" s="107"/>
    </row>
    <row r="82" spans="2:16" s="15" customFormat="1" ht="16.149999999999999" customHeight="1">
      <c r="B82" s="34">
        <v>15</v>
      </c>
      <c r="C82" s="43">
        <v>4</v>
      </c>
      <c r="D82" s="43">
        <v>1</v>
      </c>
      <c r="E82" s="43">
        <v>10</v>
      </c>
      <c r="F82" s="43">
        <v>0</v>
      </c>
      <c r="G82" s="23" t="s">
        <v>53</v>
      </c>
      <c r="H82" s="23" t="s">
        <v>54</v>
      </c>
      <c r="I82" s="43">
        <v>248</v>
      </c>
      <c r="J82" s="43">
        <v>222</v>
      </c>
      <c r="K82" s="43">
        <v>5</v>
      </c>
      <c r="L82" s="43">
        <v>21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69600</v>
      </c>
      <c r="C85" s="36">
        <f>+J68+J70+J76+J79-C79</f>
        <v>45823</v>
      </c>
      <c r="D85" s="36">
        <f>+K68+K70+K76+K79-D79</f>
        <v>12857</v>
      </c>
      <c r="E85" s="36">
        <f>+L68+L70+L76+L79-E79</f>
        <v>12903</v>
      </c>
      <c r="F85" s="36">
        <f>+M68+M70+M76+M79-F79</f>
        <v>-1983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69600</v>
      </c>
      <c r="J100" s="38">
        <f>+C85</f>
        <v>45823</v>
      </c>
      <c r="K100" s="38">
        <f>+D85</f>
        <v>12857</v>
      </c>
      <c r="L100" s="38">
        <f>+E85</f>
        <v>12903</v>
      </c>
      <c r="M100" s="38">
        <f>+F85</f>
        <v>-1983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34</v>
      </c>
      <c r="C102" s="33">
        <f>+C103+C104</f>
        <v>28</v>
      </c>
      <c r="D102" s="33">
        <f>+D103+D104</f>
        <v>6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77381</v>
      </c>
      <c r="J102" s="33">
        <f>+J103+J104</f>
        <v>55910</v>
      </c>
      <c r="K102" s="33">
        <f>+K103+K104</f>
        <v>15687</v>
      </c>
      <c r="L102" s="33">
        <f>+L103+L104</f>
        <v>5784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34</v>
      </c>
      <c r="C103" s="34">
        <v>28</v>
      </c>
      <c r="D103" s="34">
        <v>6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74353</v>
      </c>
      <c r="J103" s="34">
        <v>55682</v>
      </c>
      <c r="K103" s="34">
        <v>14599</v>
      </c>
      <c r="L103" s="34">
        <v>4072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3028</v>
      </c>
      <c r="J104" s="34">
        <v>228</v>
      </c>
      <c r="K104" s="34">
        <v>1088</v>
      </c>
      <c r="L104" s="34">
        <v>1712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101025</v>
      </c>
      <c r="J105" s="33">
        <f>+J106+J107+J108</f>
        <v>8334</v>
      </c>
      <c r="K105" s="33">
        <f>+K106+K107+K108</f>
        <v>260</v>
      </c>
      <c r="L105" s="33">
        <f>+L106+L107+L108</f>
        <v>247</v>
      </c>
      <c r="M105" s="33">
        <f>+M106+M107+M108</f>
        <v>92184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68735</v>
      </c>
      <c r="J106" s="34">
        <v>1490</v>
      </c>
      <c r="K106" s="34">
        <v>0</v>
      </c>
      <c r="L106" s="34">
        <v>0</v>
      </c>
      <c r="M106" s="34">
        <v>67245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6124</v>
      </c>
      <c r="J107" s="34">
        <v>5561</v>
      </c>
      <c r="K107" s="34">
        <v>260</v>
      </c>
      <c r="L107" s="34">
        <v>247</v>
      </c>
      <c r="M107" s="34">
        <v>56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26166</v>
      </c>
      <c r="J108" s="34">
        <v>1283</v>
      </c>
      <c r="K108" s="34">
        <v>0</v>
      </c>
      <c r="L108" s="34">
        <v>0</v>
      </c>
      <c r="M108" s="34">
        <v>24883</v>
      </c>
      <c r="O108" s="107"/>
      <c r="P108" s="13"/>
    </row>
    <row r="109" spans="2:16" s="13" customFormat="1" ht="28">
      <c r="B109" s="33">
        <v>91998</v>
      </c>
      <c r="C109" s="33">
        <v>9300</v>
      </c>
      <c r="D109" s="33">
        <v>857</v>
      </c>
      <c r="E109" s="33">
        <v>437</v>
      </c>
      <c r="F109" s="33">
        <v>81404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78571</v>
      </c>
      <c r="C110" s="34">
        <v>0</v>
      </c>
      <c r="D110" s="34">
        <v>0</v>
      </c>
      <c r="E110" s="34">
        <v>0</v>
      </c>
      <c r="F110" s="34">
        <v>78571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8358</v>
      </c>
      <c r="C111" s="34">
        <v>7781</v>
      </c>
      <c r="D111" s="34">
        <v>274</v>
      </c>
      <c r="E111" s="34">
        <v>247</v>
      </c>
      <c r="F111" s="34">
        <v>56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5069</v>
      </c>
      <c r="C112" s="34">
        <v>1519</v>
      </c>
      <c r="D112" s="34">
        <v>583</v>
      </c>
      <c r="E112" s="34">
        <v>190</v>
      </c>
      <c r="F112" s="34">
        <v>2777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13693</v>
      </c>
      <c r="C113" s="33">
        <f>+C114+C115+C116+C117+C118+C119</f>
        <v>75322</v>
      </c>
      <c r="D113" s="33">
        <f>+D114+D115+D116+D117+D118+D119</f>
        <v>6569</v>
      </c>
      <c r="E113" s="33">
        <f>+E114+E115+E116+E117+E118+E119</f>
        <v>9039</v>
      </c>
      <c r="F113" s="33">
        <f>+F114+F115+F116+F117+F118+F119</f>
        <v>2428</v>
      </c>
      <c r="G113" s="61" t="s">
        <v>69</v>
      </c>
      <c r="H113" s="47" t="s">
        <v>70</v>
      </c>
      <c r="I113" s="33">
        <f>+I114+I115+I116+I117+I118+I119</f>
        <v>6036</v>
      </c>
      <c r="J113" s="33">
        <f>+J114+J115+J116+J117+J118+J119</f>
        <v>4324</v>
      </c>
      <c r="K113" s="33">
        <f>+K114+K115+K116+K117+K118+K119</f>
        <v>60099</v>
      </c>
      <c r="L113" s="33">
        <f>+L114+L115+L116+L117+L118+L119</f>
        <v>15840</v>
      </c>
      <c r="M113" s="33">
        <f>+M114+M115+M116+M117+M118+M119</f>
        <v>5438</v>
      </c>
      <c r="O113" s="15"/>
      <c r="P113" s="15"/>
    </row>
    <row r="114" spans="2:16" s="15" customFormat="1" ht="16.149999999999999" customHeight="1">
      <c r="B114" s="34">
        <v>173</v>
      </c>
      <c r="C114" s="34">
        <v>19</v>
      </c>
      <c r="D114" s="34">
        <v>68</v>
      </c>
      <c r="E114" s="34">
        <v>82</v>
      </c>
      <c r="F114" s="34">
        <v>4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128</v>
      </c>
      <c r="J115" s="34">
        <v>12</v>
      </c>
      <c r="K115" s="34">
        <v>38</v>
      </c>
      <c r="L115" s="34">
        <v>75</v>
      </c>
      <c r="M115" s="34">
        <v>3</v>
      </c>
    </row>
    <row r="116" spans="2:16" s="15" customFormat="1" ht="16.149999999999999" customHeight="1">
      <c r="B116" s="34">
        <v>0</v>
      </c>
      <c r="C116" s="34">
        <v>65805</v>
      </c>
      <c r="D116" s="34">
        <v>4027</v>
      </c>
      <c r="E116" s="34">
        <v>7516</v>
      </c>
      <c r="F116" s="34">
        <v>2317</v>
      </c>
      <c r="G116" s="62" t="s">
        <v>75</v>
      </c>
      <c r="H116" s="23" t="s">
        <v>160</v>
      </c>
      <c r="I116" s="34">
        <v>0</v>
      </c>
      <c r="J116" s="34">
        <v>2637</v>
      </c>
      <c r="K116" s="34">
        <v>58438</v>
      </c>
      <c r="L116" s="34">
        <v>14383</v>
      </c>
      <c r="M116" s="34">
        <v>4207</v>
      </c>
      <c r="O116" s="107"/>
      <c r="P116" s="13"/>
    </row>
    <row r="117" spans="2:16" s="15" customFormat="1" ht="16.149999999999999" customHeight="1">
      <c r="B117" s="34">
        <v>700</v>
      </c>
      <c r="C117" s="34">
        <v>700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1635</v>
      </c>
      <c r="J117" s="34">
        <v>137</v>
      </c>
      <c r="K117" s="34">
        <v>748</v>
      </c>
      <c r="L117" s="34">
        <v>37</v>
      </c>
      <c r="M117" s="34">
        <v>713</v>
      </c>
      <c r="O117" s="107"/>
    </row>
    <row r="118" spans="2:16" s="15" customFormat="1" ht="16.149999999999999" customHeight="1">
      <c r="B118" s="34">
        <v>5760</v>
      </c>
      <c r="C118" s="34">
        <v>1738</v>
      </c>
      <c r="D118" s="34">
        <v>2474</v>
      </c>
      <c r="E118" s="34">
        <v>1441</v>
      </c>
      <c r="F118" s="34">
        <v>107</v>
      </c>
      <c r="G118" s="23" t="s">
        <v>78</v>
      </c>
      <c r="H118" s="23" t="s">
        <v>79</v>
      </c>
      <c r="I118" s="34">
        <v>4273</v>
      </c>
      <c r="J118" s="34">
        <v>1538</v>
      </c>
      <c r="K118" s="34">
        <v>875</v>
      </c>
      <c r="L118" s="34">
        <v>1345</v>
      </c>
      <c r="M118" s="34">
        <v>515</v>
      </c>
      <c r="O118" s="107"/>
    </row>
    <row r="119" spans="2:16" s="46" customFormat="1" ht="16.149999999999999" customHeight="1">
      <c r="B119" s="34">
        <v>7060</v>
      </c>
      <c r="C119" s="34">
        <v>7060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148317</v>
      </c>
      <c r="C122" s="36">
        <f>+J100+J102+J105+J113-C102-C109-C113</f>
        <v>29741</v>
      </c>
      <c r="D122" s="36">
        <f>+K100+K102+K105+K113-D102-D109-D113</f>
        <v>81471</v>
      </c>
      <c r="E122" s="36">
        <f>+L100+L102+L105+L113-E102-E109-E113</f>
        <v>25298</v>
      </c>
      <c r="F122" s="36">
        <f>+M100+M102+M105+M113-F102-F109-F113</f>
        <v>11807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148317</v>
      </c>
      <c r="J137" s="38">
        <f>+C122</f>
        <v>29741</v>
      </c>
      <c r="K137" s="38">
        <f>+D122</f>
        <v>81471</v>
      </c>
      <c r="L137" s="38">
        <f>+E122</f>
        <v>25298</v>
      </c>
      <c r="M137" s="38">
        <f>+F122</f>
        <v>11807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75892</v>
      </c>
      <c r="C139" s="33">
        <f>+C140+C141</f>
        <v>2334</v>
      </c>
      <c r="D139" s="33">
        <f>+D140+D141</f>
        <v>64040</v>
      </c>
      <c r="E139" s="33">
        <f>+E140+E141</f>
        <v>6893</v>
      </c>
      <c r="F139" s="33">
        <f>+F140+F141</f>
        <v>2625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0">SUM(C140:F140)</f>
        <v>57235</v>
      </c>
      <c r="C140" s="34">
        <v>1373</v>
      </c>
      <c r="D140" s="34">
        <v>47087</v>
      </c>
      <c r="E140" s="34">
        <v>6658</v>
      </c>
      <c r="F140" s="34">
        <v>2117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0"/>
        <v>18657</v>
      </c>
      <c r="C141" s="34">
        <v>961</v>
      </c>
      <c r="D141" s="34">
        <v>16953</v>
      </c>
      <c r="E141" s="34">
        <v>235</v>
      </c>
      <c r="F141" s="34">
        <v>508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72425</v>
      </c>
      <c r="C144" s="36">
        <f>+J137-C139</f>
        <v>27407</v>
      </c>
      <c r="D144" s="36">
        <f>+K137-D139</f>
        <v>17431</v>
      </c>
      <c r="E144" s="36">
        <f>+L137-E139</f>
        <v>18405</v>
      </c>
      <c r="F144" s="36">
        <f>+M137-F139</f>
        <v>9182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148317</v>
      </c>
      <c r="J161" s="38">
        <f>+C122</f>
        <v>29741</v>
      </c>
      <c r="K161" s="38">
        <f>+D122</f>
        <v>81471</v>
      </c>
      <c r="L161" s="38">
        <f>+E122</f>
        <v>25298</v>
      </c>
      <c r="M161" s="38">
        <f>+F122</f>
        <v>11807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134090</v>
      </c>
      <c r="C163" s="33">
        <f>+J16-J17-J18+C141-J20</f>
        <v>27188</v>
      </c>
      <c r="D163" s="33">
        <f>+K16-K17-K18+D141-K20</f>
        <v>78123</v>
      </c>
      <c r="E163" s="33">
        <f>+L16-L17-L18+E141-L20</f>
        <v>24968</v>
      </c>
      <c r="F163" s="33">
        <f>+M16-M17-M18+F141-M20</f>
        <v>3811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75892</v>
      </c>
      <c r="C164" s="34">
        <f>+C139</f>
        <v>2334</v>
      </c>
      <c r="D164" s="34">
        <f>+D139</f>
        <v>64040</v>
      </c>
      <c r="E164" s="34">
        <f>+E139</f>
        <v>6893</v>
      </c>
      <c r="F164" s="34">
        <f>+F139</f>
        <v>2625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58198</v>
      </c>
      <c r="C165" s="34">
        <f>+C163-C164</f>
        <v>24854</v>
      </c>
      <c r="D165" s="34">
        <f>+D163-D164</f>
        <v>14083</v>
      </c>
      <c r="E165" s="34">
        <f>+E163-E164</f>
        <v>18075</v>
      </c>
      <c r="F165" s="34">
        <f>+F163-F164</f>
        <v>1186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14227</v>
      </c>
      <c r="C169" s="36">
        <f>+J161-C163-C166</f>
        <v>2553</v>
      </c>
      <c r="D169" s="36">
        <f>+K161-D163-D166</f>
        <v>3348</v>
      </c>
      <c r="E169" s="36">
        <f>+L161-E163-E166</f>
        <v>330</v>
      </c>
      <c r="F169" s="36">
        <f>+M161-F163-F166</f>
        <v>7996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72425</v>
      </c>
      <c r="J184" s="38">
        <f>+C144</f>
        <v>27407</v>
      </c>
      <c r="K184" s="38">
        <f>+D144</f>
        <v>17431</v>
      </c>
      <c r="L184" s="38">
        <f>+E144</f>
        <v>18405</v>
      </c>
      <c r="M184" s="38">
        <f>+F144</f>
        <v>9182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58198</v>
      </c>
      <c r="C186" s="33">
        <f>+C187</f>
        <v>24854</v>
      </c>
      <c r="D186" s="33">
        <f>+D187</f>
        <v>14083</v>
      </c>
      <c r="E186" s="33">
        <f>+E187</f>
        <v>18075</v>
      </c>
      <c r="F186" s="33">
        <f>+F187</f>
        <v>1186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1">+B165</f>
        <v>58198</v>
      </c>
      <c r="C187" s="34">
        <f t="shared" si="1"/>
        <v>24854</v>
      </c>
      <c r="D187" s="34">
        <f t="shared" si="1"/>
        <v>14083</v>
      </c>
      <c r="E187" s="34">
        <f t="shared" si="1"/>
        <v>18075</v>
      </c>
      <c r="F187" s="34">
        <f t="shared" si="1"/>
        <v>1186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1"/>
        <v>0</v>
      </c>
      <c r="C188" s="33">
        <f t="shared" si="1"/>
        <v>0</v>
      </c>
      <c r="D188" s="33">
        <f t="shared" si="1"/>
        <v>0</v>
      </c>
      <c r="E188" s="33">
        <f t="shared" si="1"/>
        <v>0</v>
      </c>
      <c r="F188" s="33">
        <f t="shared" si="1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14227</v>
      </c>
      <c r="C191" s="36">
        <f>+J184-C186</f>
        <v>2553</v>
      </c>
      <c r="D191" s="36">
        <f>+K184-D186</f>
        <v>3348</v>
      </c>
      <c r="E191" s="36">
        <f>+L184-E186</f>
        <v>330</v>
      </c>
      <c r="F191" s="36">
        <f>+M184-F186</f>
        <v>7996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14227</v>
      </c>
      <c r="J209" s="38">
        <f>+C191</f>
        <v>2553</v>
      </c>
      <c r="K209" s="38">
        <f>+D191</f>
        <v>3348</v>
      </c>
      <c r="L209" s="38">
        <f>+E191</f>
        <v>330</v>
      </c>
      <c r="M209" s="38">
        <f>+F191</f>
        <v>7996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9757</v>
      </c>
      <c r="J211" s="33">
        <f>+J212+J213+J214</f>
        <v>2303</v>
      </c>
      <c r="K211" s="33">
        <f>+K212+K213+K214</f>
        <v>8382</v>
      </c>
      <c r="L211" s="33">
        <f>+L212+L213+L214</f>
        <v>4917</v>
      </c>
      <c r="M211" s="33">
        <f>+M212+M213+M214</f>
        <v>64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3121</v>
      </c>
      <c r="J212" s="34">
        <v>17</v>
      </c>
      <c r="K212" s="34">
        <v>1649</v>
      </c>
      <c r="L212" s="34">
        <v>1455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6140</v>
      </c>
      <c r="J213" s="34">
        <v>1739</v>
      </c>
      <c r="K213" s="34">
        <v>3746</v>
      </c>
      <c r="L213" s="34">
        <v>641</v>
      </c>
      <c r="M213" s="34">
        <v>14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496</v>
      </c>
      <c r="J214" s="34">
        <v>547</v>
      </c>
      <c r="K214" s="34">
        <v>2987</v>
      </c>
      <c r="L214" s="34">
        <v>2821</v>
      </c>
      <c r="M214" s="34">
        <v>50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466</v>
      </c>
      <c r="K216" s="35">
        <v>2888</v>
      </c>
      <c r="L216" s="35">
        <v>2505</v>
      </c>
      <c r="M216" s="35">
        <v>50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-10011</v>
      </c>
      <c r="J217" s="33">
        <f>+J218+J219+J220</f>
        <v>-7227</v>
      </c>
      <c r="K217" s="33">
        <f>+K218+K219+K220</f>
        <v>-7414</v>
      </c>
      <c r="L217" s="33">
        <f>+L218+L219+L220</f>
        <v>-1243</v>
      </c>
      <c r="M217" s="33">
        <f>+M218+M219+M220</f>
        <v>-36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-9308</v>
      </c>
      <c r="J219" s="34">
        <v>-3787</v>
      </c>
      <c r="K219" s="34">
        <v>-4451</v>
      </c>
      <c r="L219" s="34">
        <v>-1068</v>
      </c>
      <c r="M219" s="34">
        <v>-2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-703</v>
      </c>
      <c r="J220" s="34">
        <v>-3440</v>
      </c>
      <c r="K220" s="34">
        <v>-2963</v>
      </c>
      <c r="L220" s="34">
        <v>-175</v>
      </c>
      <c r="M220" s="34">
        <v>-34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-3149</v>
      </c>
      <c r="K222" s="35">
        <v>-2564</v>
      </c>
      <c r="L222" s="35">
        <v>-167</v>
      </c>
      <c r="M222" s="35">
        <v>-29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13973</v>
      </c>
      <c r="C225" s="36">
        <f>+J209+J211+J217</f>
        <v>-2371</v>
      </c>
      <c r="D225" s="36">
        <f>+K209+K211+K217</f>
        <v>4316</v>
      </c>
      <c r="E225" s="36">
        <f>+L209+L211+L217</f>
        <v>4004</v>
      </c>
      <c r="F225" s="36">
        <f>+M209+M211+M217</f>
        <v>8024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13973</v>
      </c>
      <c r="J240" s="38">
        <f>+C225</f>
        <v>-2371</v>
      </c>
      <c r="K240" s="38">
        <f>+D225</f>
        <v>4316</v>
      </c>
      <c r="L240" s="38">
        <f>+E225</f>
        <v>4004</v>
      </c>
      <c r="M240" s="38">
        <f>+F225</f>
        <v>8024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33327</v>
      </c>
      <c r="C242" s="33">
        <f t="shared" ref="C242:F242" si="2">C243+C245+C246</f>
        <v>9593</v>
      </c>
      <c r="D242" s="33">
        <f t="shared" si="2"/>
        <v>13562</v>
      </c>
      <c r="E242" s="33">
        <f t="shared" si="2"/>
        <v>9832</v>
      </c>
      <c r="F242" s="33">
        <f t="shared" si="2"/>
        <v>340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33265</v>
      </c>
      <c r="C243" s="37">
        <v>9531</v>
      </c>
      <c r="D243" s="37">
        <v>13562</v>
      </c>
      <c r="E243" s="37">
        <v>9832</v>
      </c>
      <c r="F243" s="37">
        <v>340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-15919</v>
      </c>
      <c r="C244" s="33">
        <v>-6759</v>
      </c>
      <c r="D244" s="33">
        <v>-5651</v>
      </c>
      <c r="E244" s="33">
        <v>-3203</v>
      </c>
      <c r="F244" s="33">
        <v>-306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62</v>
      </c>
      <c r="C246" s="37">
        <v>62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-426</v>
      </c>
      <c r="C247" s="33">
        <v>22</v>
      </c>
      <c r="D247" s="33">
        <v>248</v>
      </c>
      <c r="E247" s="33">
        <v>-722</v>
      </c>
      <c r="F247" s="33">
        <v>26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-3009</v>
      </c>
      <c r="C249" s="36">
        <f t="shared" ref="C249:F249" si="3">+J240-C243-C244-C245-C247-C246</f>
        <v>-5227</v>
      </c>
      <c r="D249" s="36">
        <f t="shared" si="3"/>
        <v>-3843</v>
      </c>
      <c r="E249" s="36">
        <f t="shared" si="3"/>
        <v>-1903</v>
      </c>
      <c r="F249" s="36">
        <f t="shared" si="3"/>
        <v>7964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83" priority="2" operator="notEqual">
      <formula>B47+B48</formula>
    </cfRule>
  </conditionalFormatting>
  <conditionalFormatting sqref="B109:F109">
    <cfRule type="cellIs" dxfId="82" priority="1" operator="notEqual">
      <formula>B110+B111+B112</formula>
    </cfRule>
  </conditionalFormatting>
  <hyperlinks>
    <hyperlink ref="M4" location="Indice!A1" display="indice" xr:uid="{00000000-0004-0000-11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 tint="0.39997558519241921"/>
  </sheetPr>
  <dimension ref="A1:J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247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29941</v>
      </c>
      <c r="H16" s="33">
        <f>+C46+C51+C52+C21+C25</f>
        <v>22425</v>
      </c>
      <c r="I16" s="33">
        <f>+D46+D51+D52+D21+D25</f>
        <v>7516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1696</v>
      </c>
      <c r="H17" s="34">
        <v>353</v>
      </c>
      <c r="I17" s="34">
        <v>1343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1435</v>
      </c>
      <c r="H18" s="34">
        <v>151</v>
      </c>
      <c r="I18" s="34">
        <v>1284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26810</v>
      </c>
      <c r="H19" s="34">
        <f>+H16-H17-H18</f>
        <v>21921</v>
      </c>
      <c r="I19" s="34">
        <f>+I16-I17-I18</f>
        <v>4889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583</v>
      </c>
      <c r="H20" s="42">
        <v>429</v>
      </c>
      <c r="I20" s="42">
        <v>154</v>
      </c>
    </row>
    <row r="21" spans="2:9" s="13" customFormat="1" ht="16.149999999999999" customHeight="1">
      <c r="B21" s="33">
        <v>6409</v>
      </c>
      <c r="C21" s="33">
        <v>3638</v>
      </c>
      <c r="D21" s="33">
        <v>2771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23532</v>
      </c>
      <c r="C23" s="36">
        <f>+H16-C21</f>
        <v>18787</v>
      </c>
      <c r="D23" s="36">
        <f>+I16-D21</f>
        <v>4745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6759</v>
      </c>
      <c r="C25" s="33">
        <v>5082</v>
      </c>
      <c r="D25" s="33">
        <v>1677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16773</v>
      </c>
      <c r="C27" s="36">
        <f>+C23-C25</f>
        <v>13705</v>
      </c>
      <c r="D27" s="36">
        <f>+D23-D25</f>
        <v>3068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16773</v>
      </c>
      <c r="H44" s="38">
        <f>+C27</f>
        <v>13705</v>
      </c>
      <c r="I44" s="38">
        <f>+D27</f>
        <v>3068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16744</v>
      </c>
      <c r="C46" s="33">
        <v>13691</v>
      </c>
      <c r="D46" s="33">
        <v>3053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12630</v>
      </c>
      <c r="C47" s="34">
        <v>10006</v>
      </c>
      <c r="D47" s="34">
        <v>2624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4114</v>
      </c>
      <c r="C48" s="34">
        <f>SUM(C49:C50)</f>
        <v>3685</v>
      </c>
      <c r="D48" s="34">
        <f>SUM(D49:D50)</f>
        <v>429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1552</v>
      </c>
      <c r="C49" s="84">
        <v>1152</v>
      </c>
      <c r="D49" s="84">
        <v>400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2562</v>
      </c>
      <c r="C50" s="84">
        <v>2533</v>
      </c>
      <c r="D50" s="84">
        <v>29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29</v>
      </c>
      <c r="C51" s="33">
        <v>14</v>
      </c>
      <c r="D51" s="33">
        <v>15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58933</v>
      </c>
      <c r="H70" s="33">
        <f>+H71+H75</f>
        <v>58804</v>
      </c>
      <c r="I70" s="33">
        <f>+I71+I75</f>
        <v>129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58702</v>
      </c>
      <c r="H71" s="34">
        <f>+H72+H73+H74</f>
        <v>58653</v>
      </c>
      <c r="I71" s="34">
        <f>+I72+I73+I74</f>
        <v>49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40708</v>
      </c>
      <c r="H72" s="34">
        <v>40708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25</v>
      </c>
      <c r="H73" s="34">
        <v>25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17969</v>
      </c>
      <c r="H74" s="34">
        <v>17920</v>
      </c>
      <c r="I74" s="34">
        <v>49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231</v>
      </c>
      <c r="H75" s="34">
        <v>151</v>
      </c>
      <c r="I75" s="34">
        <v>80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-2505</v>
      </c>
      <c r="H76" s="33">
        <f>+H77+H78</f>
        <v>-1777</v>
      </c>
      <c r="I76" s="33">
        <f>+I77+I78</f>
        <v>-728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-1360</v>
      </c>
      <c r="H77" s="34">
        <v>-950</v>
      </c>
      <c r="I77" s="34">
        <v>-410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-1145</v>
      </c>
      <c r="H78" s="34">
        <v>-827</v>
      </c>
      <c r="I78" s="34">
        <v>-318</v>
      </c>
    </row>
    <row r="79" spans="2:9" s="13" customFormat="1" ht="16.149999999999999" customHeight="1">
      <c r="B79" s="33">
        <f>+B80+B81+B82</f>
        <v>15975</v>
      </c>
      <c r="C79" s="33">
        <f>+C80+C81+C82</f>
        <v>15697</v>
      </c>
      <c r="D79" s="33">
        <f>+D80+D81+D82</f>
        <v>278</v>
      </c>
      <c r="E79" s="61" t="s">
        <v>48</v>
      </c>
      <c r="F79" s="47" t="s">
        <v>49</v>
      </c>
      <c r="G79" s="33">
        <f>G80+G81+G82</f>
        <v>5370</v>
      </c>
      <c r="H79" s="33">
        <f>+H80+H81+H82</f>
        <v>5289</v>
      </c>
      <c r="I79" s="33">
        <f>+I80+I81+I82</f>
        <v>81</v>
      </c>
    </row>
    <row r="80" spans="2:9" s="15" customFormat="1" ht="16.149999999999999" customHeight="1">
      <c r="B80" s="34">
        <v>15971</v>
      </c>
      <c r="C80" s="43">
        <v>15693</v>
      </c>
      <c r="D80" s="43">
        <v>278</v>
      </c>
      <c r="E80" s="23" t="s">
        <v>50</v>
      </c>
      <c r="F80" s="23" t="s">
        <v>133</v>
      </c>
      <c r="G80" s="43">
        <v>1199</v>
      </c>
      <c r="H80" s="43">
        <v>1128</v>
      </c>
      <c r="I80" s="43">
        <v>71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3949</v>
      </c>
      <c r="H81" s="43">
        <v>3939</v>
      </c>
      <c r="I81" s="43">
        <v>10</v>
      </c>
    </row>
    <row r="82" spans="2:9" s="15" customFormat="1" ht="16.149999999999999" customHeight="1">
      <c r="B82" s="34">
        <v>4</v>
      </c>
      <c r="C82" s="43">
        <v>4</v>
      </c>
      <c r="D82" s="43">
        <v>0</v>
      </c>
      <c r="E82" s="23" t="s">
        <v>53</v>
      </c>
      <c r="F82" s="23" t="s">
        <v>54</v>
      </c>
      <c r="G82" s="43">
        <v>222</v>
      </c>
      <c r="H82" s="43">
        <v>222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45823</v>
      </c>
      <c r="C85" s="36">
        <f>+H68+H70+H76+H79-C79</f>
        <v>46619</v>
      </c>
      <c r="D85" s="36">
        <f>+I68+I70+I76+I79-D79</f>
        <v>-796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45823</v>
      </c>
      <c r="H100" s="38">
        <f>+C85</f>
        <v>46619</v>
      </c>
      <c r="I100" s="38">
        <f>+D85</f>
        <v>-796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28</v>
      </c>
      <c r="C102" s="33">
        <f>+C103+C104</f>
        <v>0</v>
      </c>
      <c r="D102" s="33">
        <f>+D103+D104</f>
        <v>28</v>
      </c>
      <c r="E102" s="61" t="s">
        <v>58</v>
      </c>
      <c r="F102" s="47" t="s">
        <v>59</v>
      </c>
      <c r="G102" s="33">
        <f>+G103+G104</f>
        <v>55910</v>
      </c>
      <c r="H102" s="33">
        <f>+H103+H104</f>
        <v>55713</v>
      </c>
      <c r="I102" s="33">
        <f>+I103+I104</f>
        <v>197</v>
      </c>
    </row>
    <row r="103" spans="2:9" s="15" customFormat="1" ht="16.149999999999999" customHeight="1">
      <c r="B103" s="34">
        <v>28</v>
      </c>
      <c r="C103" s="34">
        <v>0</v>
      </c>
      <c r="D103" s="34">
        <v>28</v>
      </c>
      <c r="E103" s="62" t="s">
        <v>60</v>
      </c>
      <c r="F103" s="23" t="s">
        <v>61</v>
      </c>
      <c r="G103" s="34">
        <v>55682</v>
      </c>
      <c r="H103" s="34">
        <v>55682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228</v>
      </c>
      <c r="H104" s="34">
        <v>31</v>
      </c>
      <c r="I104" s="34">
        <v>197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8334</v>
      </c>
      <c r="H105" s="33">
        <f>+H106+H107+H108</f>
        <v>6460</v>
      </c>
      <c r="I105" s="33">
        <f>+I106+I107+I108</f>
        <v>1874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1490</v>
      </c>
      <c r="H106" s="34">
        <v>0</v>
      </c>
      <c r="I106" s="34">
        <v>1490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5561</v>
      </c>
      <c r="H107" s="34">
        <v>5532</v>
      </c>
      <c r="I107" s="34">
        <v>29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1283</v>
      </c>
      <c r="H108" s="34">
        <v>928</v>
      </c>
      <c r="I108" s="34">
        <v>355</v>
      </c>
    </row>
    <row r="109" spans="2:9" s="13" customFormat="1" ht="14">
      <c r="B109" s="33">
        <v>9300</v>
      </c>
      <c r="C109" s="33">
        <v>7813</v>
      </c>
      <c r="D109" s="33">
        <v>1487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7781</v>
      </c>
      <c r="C111" s="34">
        <v>6534</v>
      </c>
      <c r="D111" s="34">
        <v>1247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1519</v>
      </c>
      <c r="C112" s="34">
        <v>1279</v>
      </c>
      <c r="D112" s="34">
        <v>240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75322</v>
      </c>
      <c r="C113" s="33">
        <f>+C114+C115+C116+C117+C118+C119</f>
        <v>78860</v>
      </c>
      <c r="D113" s="33">
        <f>+D114+D115+D116+D117+D118+D119</f>
        <v>791</v>
      </c>
      <c r="E113" s="61" t="s">
        <v>69</v>
      </c>
      <c r="F113" s="47" t="s">
        <v>70</v>
      </c>
      <c r="G113" s="33">
        <f>+G114+G115+G116+G117+G118+G119</f>
        <v>4324</v>
      </c>
      <c r="H113" s="33">
        <f>+H114+H115+H116+H117+H118+H119</f>
        <v>4124</v>
      </c>
      <c r="I113" s="33">
        <f>+I114+I115+I116+I117+I118+I119</f>
        <v>4529</v>
      </c>
    </row>
    <row r="114" spans="2:10" s="15" customFormat="1" ht="16.149999999999999" customHeight="1">
      <c r="B114" s="34">
        <v>19</v>
      </c>
      <c r="C114" s="34">
        <v>10</v>
      </c>
      <c r="D114" s="34">
        <v>9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12</v>
      </c>
      <c r="H115" s="34">
        <v>9</v>
      </c>
      <c r="I115" s="34">
        <v>3</v>
      </c>
    </row>
    <row r="116" spans="2:10" s="15" customFormat="1" ht="16.149999999999999" customHeight="1">
      <c r="B116" s="34">
        <v>65805</v>
      </c>
      <c r="C116" s="34">
        <v>69738</v>
      </c>
      <c r="D116" s="34">
        <v>396</v>
      </c>
      <c r="E116" s="62" t="s">
        <v>75</v>
      </c>
      <c r="F116" s="23" t="s">
        <v>160</v>
      </c>
      <c r="G116" s="34">
        <v>2637</v>
      </c>
      <c r="H116" s="34">
        <v>2816</v>
      </c>
      <c r="I116" s="34">
        <v>4150</v>
      </c>
    </row>
    <row r="117" spans="2:10" s="15" customFormat="1" ht="16.149999999999999" customHeight="1">
      <c r="B117" s="34">
        <v>700</v>
      </c>
      <c r="C117" s="34">
        <v>621</v>
      </c>
      <c r="D117" s="34">
        <v>79</v>
      </c>
      <c r="E117" s="62" t="s">
        <v>76</v>
      </c>
      <c r="F117" s="23" t="s">
        <v>77</v>
      </c>
      <c r="G117" s="34">
        <v>137</v>
      </c>
      <c r="H117" s="34">
        <v>65</v>
      </c>
      <c r="I117" s="34">
        <v>72</v>
      </c>
    </row>
    <row r="118" spans="2:10" s="15" customFormat="1" ht="16.149999999999999" customHeight="1">
      <c r="B118" s="34">
        <v>1738</v>
      </c>
      <c r="C118" s="34">
        <v>1431</v>
      </c>
      <c r="D118" s="34">
        <v>307</v>
      </c>
      <c r="E118" s="23" t="s">
        <v>78</v>
      </c>
      <c r="F118" s="23" t="s">
        <v>79</v>
      </c>
      <c r="G118" s="34">
        <v>1538</v>
      </c>
      <c r="H118" s="34">
        <v>1234</v>
      </c>
      <c r="I118" s="34">
        <v>304</v>
      </c>
    </row>
    <row r="119" spans="2:10" s="46" customFormat="1" ht="16.149999999999999" customHeight="1">
      <c r="B119" s="34">
        <v>7060</v>
      </c>
      <c r="C119" s="34">
        <v>7060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29741</v>
      </c>
      <c r="C122" s="36">
        <f>+H100+H102+H105+H113-C102-C109-C113</f>
        <v>26243</v>
      </c>
      <c r="D122" s="36">
        <f>+I100+I102+I105+I113-D102-D109-D113</f>
        <v>3498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29741</v>
      </c>
      <c r="H137" s="38">
        <f>+C122</f>
        <v>26243</v>
      </c>
      <c r="I137" s="38">
        <f>+D122</f>
        <v>3498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2334</v>
      </c>
      <c r="C139" s="33">
        <f>+C140+C141</f>
        <v>1354</v>
      </c>
      <c r="D139" s="33">
        <f>+D140+D141</f>
        <v>980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1373</v>
      </c>
      <c r="C140" s="34">
        <v>904</v>
      </c>
      <c r="D140" s="34">
        <v>469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961</v>
      </c>
      <c r="C141" s="34">
        <v>450</v>
      </c>
      <c r="D141" s="34">
        <v>511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27407</v>
      </c>
      <c r="C144" s="36">
        <f>+H137-C139</f>
        <v>24889</v>
      </c>
      <c r="D144" s="36">
        <f>+I137-D139</f>
        <v>2518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29741</v>
      </c>
      <c r="H161" s="38">
        <f>+C122</f>
        <v>26243</v>
      </c>
      <c r="I161" s="38">
        <f>+D122</f>
        <v>3498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27188</v>
      </c>
      <c r="C163" s="33">
        <f>+H16-H17-H18+C141-H20</f>
        <v>21942</v>
      </c>
      <c r="D163" s="33">
        <f>+I16-I17-I18+D141-I20</f>
        <v>5246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2334</v>
      </c>
      <c r="C164" s="34">
        <f>+C139</f>
        <v>1354</v>
      </c>
      <c r="D164" s="34">
        <f>+D139</f>
        <v>980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24854</v>
      </c>
      <c r="C165" s="34">
        <f>+C163-C164</f>
        <v>20588</v>
      </c>
      <c r="D165" s="34">
        <f>+D163-D164</f>
        <v>4266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2553</v>
      </c>
      <c r="C169" s="36">
        <f>+H161-C163-C166</f>
        <v>4301</v>
      </c>
      <c r="D169" s="36">
        <f>+I161-D163-D166</f>
        <v>-1748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27407</v>
      </c>
      <c r="H184" s="38">
        <f>+C144</f>
        <v>24889</v>
      </c>
      <c r="I184" s="38">
        <f>+D144</f>
        <v>2518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24854</v>
      </c>
      <c r="C186" s="33">
        <f>+C187</f>
        <v>20588</v>
      </c>
      <c r="D186" s="33">
        <f>+D187</f>
        <v>4266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24854</v>
      </c>
      <c r="C187" s="34">
        <f t="shared" si="0"/>
        <v>20588</v>
      </c>
      <c r="D187" s="34">
        <f t="shared" si="0"/>
        <v>4266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2553</v>
      </c>
      <c r="C191" s="36">
        <f>+H184-C186</f>
        <v>4301</v>
      </c>
      <c r="D191" s="36">
        <f>+I184-D186</f>
        <v>-1748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2553</v>
      </c>
      <c r="H209" s="38">
        <f>+C191</f>
        <v>4301</v>
      </c>
      <c r="I209" s="38">
        <f>+D191</f>
        <v>-1748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2303</v>
      </c>
      <c r="H211" s="33">
        <f>+H212+H213+H214</f>
        <v>1713</v>
      </c>
      <c r="I211" s="33">
        <f>+I212+I213+I214</f>
        <v>2462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17</v>
      </c>
      <c r="H212" s="34">
        <v>17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1739</v>
      </c>
      <c r="H213" s="34">
        <v>1532</v>
      </c>
      <c r="I213" s="34">
        <v>207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547</v>
      </c>
      <c r="H214" s="34">
        <v>164</v>
      </c>
      <c r="I214" s="34">
        <v>2255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466</v>
      </c>
      <c r="H216" s="35">
        <v>160</v>
      </c>
      <c r="I216" s="35">
        <v>2178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-7227</v>
      </c>
      <c r="H217" s="33">
        <f>+H218+H219+H220</f>
        <v>-8017</v>
      </c>
      <c r="I217" s="33">
        <f>+I218+I219+I220</f>
        <v>-1082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-3787</v>
      </c>
      <c r="H219" s="34">
        <v>-3518</v>
      </c>
      <c r="I219" s="34">
        <v>-269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-3440</v>
      </c>
      <c r="H220" s="34">
        <v>-4499</v>
      </c>
      <c r="I220" s="34">
        <v>-813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-3149</v>
      </c>
      <c r="H222" s="35">
        <v>-4211</v>
      </c>
      <c r="I222" s="35">
        <v>-810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-2371</v>
      </c>
      <c r="C225" s="36">
        <f>+H209+H211+H217</f>
        <v>-2003</v>
      </c>
      <c r="D225" s="36">
        <f>+I209+I211+I217</f>
        <v>-368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-2371</v>
      </c>
      <c r="H240" s="38">
        <f>+C225</f>
        <v>-2003</v>
      </c>
      <c r="I240" s="38">
        <f>+D225</f>
        <v>-368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9593</v>
      </c>
      <c r="C242" s="33">
        <f t="shared" ref="C242:D242" si="1">C243+C245+C246</f>
        <v>7513</v>
      </c>
      <c r="D242" s="33">
        <f t="shared" si="1"/>
        <v>2080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9531</v>
      </c>
      <c r="C243" s="37">
        <v>7479</v>
      </c>
      <c r="D243" s="37">
        <v>2052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-6759</v>
      </c>
      <c r="C244" s="33">
        <v>-5082</v>
      </c>
      <c r="D244" s="33">
        <v>-1677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143</v>
      </c>
      <c r="F245" s="111" t="s">
        <v>124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62</v>
      </c>
      <c r="C246" s="37">
        <v>34</v>
      </c>
      <c r="D246" s="37">
        <v>28</v>
      </c>
      <c r="E246" s="51" t="s">
        <v>143</v>
      </c>
      <c r="F246" s="111" t="s">
        <v>124</v>
      </c>
      <c r="G246" s="33" t="s">
        <v>291</v>
      </c>
      <c r="H246" s="114" t="s">
        <v>293</v>
      </c>
      <c r="I246" s="33"/>
    </row>
    <row r="247" spans="2:9" s="15" customFormat="1" ht="14">
      <c r="B247" s="33">
        <v>22</v>
      </c>
      <c r="C247" s="33">
        <v>335</v>
      </c>
      <c r="D247" s="33">
        <v>-313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-5227</v>
      </c>
      <c r="C249" s="36">
        <f t="shared" ref="C249:D249" si="2">+H240-C243-C244-C245-C247-C246</f>
        <v>-4769</v>
      </c>
      <c r="D249" s="36">
        <f t="shared" si="2"/>
        <v>-458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81" priority="2" operator="notEqual">
      <formula>B47+B48</formula>
    </cfRule>
  </conditionalFormatting>
  <conditionalFormatting sqref="B109:D109">
    <cfRule type="cellIs" dxfId="80" priority="1" operator="notEqual">
      <formula>B110+B111+B112</formula>
    </cfRule>
  </conditionalFormatting>
  <hyperlinks>
    <hyperlink ref="I4" location="Indice!A1" display="indice" xr:uid="{00000000-0004-0000-12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P251"/>
  <sheetViews>
    <sheetView zoomScaleNormal="100" workbookViewId="0">
      <pane ySplit="4" topLeftCell="A5" activePane="bottomLeft" state="frozen"/>
      <selection activeCell="A255" sqref="A255:XFD255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228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80001</v>
      </c>
      <c r="J16" s="33">
        <f>+C46+C51+C52+C21+C25</f>
        <v>27774</v>
      </c>
      <c r="K16" s="33">
        <f>+D46+D51+D52+D21+D25</f>
        <v>28337</v>
      </c>
      <c r="L16" s="33">
        <f>+E46+E51+E52+E21+E25</f>
        <v>16021</v>
      </c>
      <c r="M16" s="33">
        <f>+F46+F51+F52+F21+F25</f>
        <v>7869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4220</v>
      </c>
      <c r="J17" s="34">
        <v>1065</v>
      </c>
      <c r="K17" s="34">
        <v>978</v>
      </c>
      <c r="L17" s="34">
        <v>1824</v>
      </c>
      <c r="M17" s="34">
        <v>353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2698</v>
      </c>
      <c r="J18" s="34">
        <v>1464</v>
      </c>
      <c r="K18" s="34">
        <v>1018</v>
      </c>
      <c r="L18" s="34">
        <v>210</v>
      </c>
      <c r="M18" s="34">
        <v>6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73083</v>
      </c>
      <c r="J19" s="34">
        <f>+J16-J17-J18</f>
        <v>25245</v>
      </c>
      <c r="K19" s="34">
        <f>+K16-K17-K18</f>
        <v>26341</v>
      </c>
      <c r="L19" s="34">
        <f>+L16-L17-L18</f>
        <v>13987</v>
      </c>
      <c r="M19" s="34">
        <f>+M16-M17-M18</f>
        <v>7510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1704</v>
      </c>
      <c r="J20" s="42">
        <v>510</v>
      </c>
      <c r="K20" s="42">
        <v>493</v>
      </c>
      <c r="L20" s="42">
        <v>701</v>
      </c>
      <c r="M20" s="42">
        <v>0</v>
      </c>
      <c r="O20" s="107"/>
      <c r="P20" s="15"/>
    </row>
    <row r="21" spans="2:16" s="13" customFormat="1" ht="16.149999999999999" customHeight="1">
      <c r="B21" s="33">
        <v>19479</v>
      </c>
      <c r="C21" s="33">
        <v>4984</v>
      </c>
      <c r="D21" s="33">
        <v>5708</v>
      </c>
      <c r="E21" s="33">
        <v>6467</v>
      </c>
      <c r="F21" s="33">
        <v>2320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60522</v>
      </c>
      <c r="C23" s="36">
        <f>+J16-C21</f>
        <v>22790</v>
      </c>
      <c r="D23" s="36">
        <f>+K16-D21</f>
        <v>22629</v>
      </c>
      <c r="E23" s="36">
        <f>+L16-E21</f>
        <v>9554</v>
      </c>
      <c r="F23" s="36">
        <f>+M16-F21</f>
        <v>5549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10133</v>
      </c>
      <c r="C25" s="33">
        <v>4968</v>
      </c>
      <c r="D25" s="33">
        <v>3456</v>
      </c>
      <c r="E25" s="33">
        <v>1582</v>
      </c>
      <c r="F25" s="33">
        <v>127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50389</v>
      </c>
      <c r="C27" s="36">
        <f>+C23-C25</f>
        <v>17822</v>
      </c>
      <c r="D27" s="36">
        <f>+D23-D25</f>
        <v>19173</v>
      </c>
      <c r="E27" s="36">
        <f>+E23-E25</f>
        <v>7972</v>
      </c>
      <c r="F27" s="36">
        <f>+F23-F25</f>
        <v>5422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50389</v>
      </c>
      <c r="J44" s="38">
        <f>+C27</f>
        <v>17822</v>
      </c>
      <c r="K44" s="38">
        <f>+D27</f>
        <v>19173</v>
      </c>
      <c r="L44" s="38">
        <f>+E27</f>
        <v>7972</v>
      </c>
      <c r="M44" s="38">
        <f>+F27</f>
        <v>5422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50337</v>
      </c>
      <c r="C46" s="33">
        <v>17809</v>
      </c>
      <c r="D46" s="33">
        <v>19154</v>
      </c>
      <c r="E46" s="33">
        <v>7971</v>
      </c>
      <c r="F46" s="33">
        <v>5403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f>+C47+D47+E47+F47</f>
        <v>38841</v>
      </c>
      <c r="C47" s="34">
        <v>13523</v>
      </c>
      <c r="D47" s="34">
        <v>14930</v>
      </c>
      <c r="E47" s="34">
        <v>6152</v>
      </c>
      <c r="F47" s="34">
        <v>4236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11496</v>
      </c>
      <c r="C48" s="34">
        <f>SUM(C49:C50)</f>
        <v>4286</v>
      </c>
      <c r="D48" s="34">
        <f>SUM(D49:D50)</f>
        <v>4224</v>
      </c>
      <c r="E48" s="34">
        <f>SUM(E49:E50)</f>
        <v>1819</v>
      </c>
      <c r="F48" s="34">
        <f>SUM(F49:F50)</f>
        <v>1167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f t="shared" ref="B49:B50" si="0">+C49+D49+E49+F49</f>
        <v>7352</v>
      </c>
      <c r="C49" s="84">
        <v>1733</v>
      </c>
      <c r="D49" s="84">
        <v>2838</v>
      </c>
      <c r="E49" s="84">
        <v>1674</v>
      </c>
      <c r="F49" s="84">
        <v>1107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f t="shared" si="0"/>
        <v>4144</v>
      </c>
      <c r="C50" s="84">
        <v>2553</v>
      </c>
      <c r="D50" s="84">
        <v>1386</v>
      </c>
      <c r="E50" s="84">
        <v>145</v>
      </c>
      <c r="F50" s="84">
        <v>60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52</v>
      </c>
      <c r="C51" s="33">
        <v>13</v>
      </c>
      <c r="D51" s="33">
        <v>19</v>
      </c>
      <c r="E51" s="33">
        <v>1</v>
      </c>
      <c r="F51" s="33">
        <v>19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46020</v>
      </c>
      <c r="J70" s="33">
        <f>+J71+J75</f>
        <v>32526</v>
      </c>
      <c r="K70" s="33">
        <f>+K71+K75</f>
        <v>5339</v>
      </c>
      <c r="L70" s="33">
        <f>+L71+L75</f>
        <v>8155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40409</v>
      </c>
      <c r="J71" s="34">
        <f>+J72+J73+J74</f>
        <v>32441</v>
      </c>
      <c r="K71" s="34">
        <f>+K72+K73+K74</f>
        <v>5183</v>
      </c>
      <c r="L71" s="34">
        <f>+L72+L73+L74</f>
        <v>2785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22922</v>
      </c>
      <c r="J72" s="34">
        <v>20331</v>
      </c>
      <c r="K72" s="34">
        <v>786</v>
      </c>
      <c r="L72" s="34">
        <v>1805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110</v>
      </c>
      <c r="J73" s="34">
        <v>31</v>
      </c>
      <c r="K73" s="34">
        <v>63</v>
      </c>
      <c r="L73" s="34">
        <v>16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17377</v>
      </c>
      <c r="J74" s="34">
        <v>12079</v>
      </c>
      <c r="K74" s="34">
        <v>4334</v>
      </c>
      <c r="L74" s="34">
        <v>964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5611</v>
      </c>
      <c r="J75" s="34">
        <v>85</v>
      </c>
      <c r="K75" s="34">
        <v>156</v>
      </c>
      <c r="L75" s="34">
        <v>5370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-4557</v>
      </c>
      <c r="J76" s="33">
        <f>+J77+J78</f>
        <v>-2544</v>
      </c>
      <c r="K76" s="33">
        <f>+K77+K78</f>
        <v>-847</v>
      </c>
      <c r="L76" s="33">
        <f>+L77+L78</f>
        <v>-417</v>
      </c>
      <c r="M76" s="33">
        <f>+M77+M78</f>
        <v>-749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-2869</v>
      </c>
      <c r="J77" s="34">
        <v>-1924</v>
      </c>
      <c r="K77" s="34">
        <v>-531</v>
      </c>
      <c r="L77" s="34">
        <v>-414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-1688</v>
      </c>
      <c r="J78" s="34">
        <v>-620</v>
      </c>
      <c r="K78" s="34">
        <v>-316</v>
      </c>
      <c r="L78" s="34">
        <v>-3</v>
      </c>
      <c r="M78" s="34">
        <v>-749</v>
      </c>
      <c r="O78" s="107"/>
    </row>
    <row r="79" spans="2:16" s="13" customFormat="1" ht="16.149999999999999" customHeight="1">
      <c r="B79" s="33">
        <f>+B80+B81+B82</f>
        <v>22743</v>
      </c>
      <c r="C79" s="33">
        <f>+C80+C81+C82</f>
        <v>18947</v>
      </c>
      <c r="D79" s="33">
        <f>+D80+D81+D82</f>
        <v>2161</v>
      </c>
      <c r="E79" s="33">
        <f>+E80+E81+E82</f>
        <v>1600</v>
      </c>
      <c r="F79" s="33">
        <f>+F80+F81+F82</f>
        <v>35</v>
      </c>
      <c r="G79" s="61" t="s">
        <v>48</v>
      </c>
      <c r="H79" s="47" t="s">
        <v>49</v>
      </c>
      <c r="I79" s="33">
        <f>I80+I81+I82</f>
        <v>8052</v>
      </c>
      <c r="J79" s="33">
        <f>+J80+J81+J82</f>
        <v>6650</v>
      </c>
      <c r="K79" s="33">
        <f>+K80+K81+K82</f>
        <v>425</v>
      </c>
      <c r="L79" s="33">
        <f>+L80+L81+L82</f>
        <v>611</v>
      </c>
      <c r="M79" s="33">
        <f>+M80+M81+M82</f>
        <v>366</v>
      </c>
      <c r="O79" s="107"/>
    </row>
    <row r="80" spans="2:16" s="15" customFormat="1" ht="16.149999999999999" customHeight="1">
      <c r="B80" s="34">
        <v>22740</v>
      </c>
      <c r="C80" s="43">
        <v>18946</v>
      </c>
      <c r="D80" s="43">
        <v>2161</v>
      </c>
      <c r="E80" s="43">
        <v>1598</v>
      </c>
      <c r="F80" s="43">
        <v>35</v>
      </c>
      <c r="G80" s="23" t="s">
        <v>50</v>
      </c>
      <c r="H80" s="23" t="s">
        <v>133</v>
      </c>
      <c r="I80" s="43">
        <v>2441</v>
      </c>
      <c r="J80" s="43">
        <v>1143</v>
      </c>
      <c r="K80" s="43">
        <v>405</v>
      </c>
      <c r="L80" s="43">
        <v>530</v>
      </c>
      <c r="M80" s="43">
        <v>363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5603</v>
      </c>
      <c r="J81" s="43">
        <v>5507</v>
      </c>
      <c r="K81" s="43">
        <v>13</v>
      </c>
      <c r="L81" s="43">
        <v>80</v>
      </c>
      <c r="M81" s="43">
        <v>3</v>
      </c>
      <c r="O81" s="107"/>
    </row>
    <row r="82" spans="2:16" s="15" customFormat="1" ht="16.149999999999999" customHeight="1">
      <c r="B82" s="34">
        <v>3</v>
      </c>
      <c r="C82" s="43">
        <v>1</v>
      </c>
      <c r="D82" s="43">
        <v>0</v>
      </c>
      <c r="E82" s="43">
        <v>2</v>
      </c>
      <c r="F82" s="43">
        <v>0</v>
      </c>
      <c r="G82" s="23" t="s">
        <v>53</v>
      </c>
      <c r="H82" s="23" t="s">
        <v>54</v>
      </c>
      <c r="I82" s="43">
        <v>8</v>
      </c>
      <c r="J82" s="43">
        <v>0</v>
      </c>
      <c r="K82" s="43">
        <v>7</v>
      </c>
      <c r="L82" s="43">
        <v>1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26772</v>
      </c>
      <c r="C85" s="36">
        <f>+J68+J70+J76+J79-C79</f>
        <v>17685</v>
      </c>
      <c r="D85" s="36">
        <f>+K68+K70+K76+K79-D79</f>
        <v>2756</v>
      </c>
      <c r="E85" s="36">
        <f>+L68+L70+L76+L79-E79</f>
        <v>6749</v>
      </c>
      <c r="F85" s="36">
        <f>+M68+M70+M76+M79-F79</f>
        <v>-418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26772</v>
      </c>
      <c r="J100" s="38">
        <f>+C85</f>
        <v>17685</v>
      </c>
      <c r="K100" s="38">
        <f>+D85</f>
        <v>2756</v>
      </c>
      <c r="L100" s="38">
        <f>+E85</f>
        <v>6749</v>
      </c>
      <c r="M100" s="38">
        <f>+F85</f>
        <v>-418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1</v>
      </c>
      <c r="C102" s="33">
        <f>+C103+C104</f>
        <v>1</v>
      </c>
      <c r="D102" s="33">
        <f>+D103+D104</f>
        <v>0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43618</v>
      </c>
      <c r="J102" s="33">
        <f>+J103+J104</f>
        <v>39112</v>
      </c>
      <c r="K102" s="33">
        <f>+K103+K104</f>
        <v>1020</v>
      </c>
      <c r="L102" s="33">
        <f>+L103+L104</f>
        <v>3486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1</v>
      </c>
      <c r="C103" s="34">
        <v>1</v>
      </c>
      <c r="D103" s="34">
        <v>0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41948</v>
      </c>
      <c r="J103" s="34">
        <v>38846</v>
      </c>
      <c r="K103" s="34">
        <v>588</v>
      </c>
      <c r="L103" s="34">
        <v>2514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1670</v>
      </c>
      <c r="J104" s="34">
        <v>266</v>
      </c>
      <c r="K104" s="34">
        <v>432</v>
      </c>
      <c r="L104" s="34">
        <v>972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56187</v>
      </c>
      <c r="J105" s="33">
        <f>+J106+J107+J108</f>
        <v>5868</v>
      </c>
      <c r="K105" s="33">
        <f>+K106+K107+K108</f>
        <v>98</v>
      </c>
      <c r="L105" s="33">
        <f>+L106+L107+L108</f>
        <v>145</v>
      </c>
      <c r="M105" s="33">
        <f>+M106+M107+M108</f>
        <v>50076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36147</v>
      </c>
      <c r="J106" s="34">
        <v>1010</v>
      </c>
      <c r="K106" s="34">
        <v>0</v>
      </c>
      <c r="L106" s="34">
        <v>0</v>
      </c>
      <c r="M106" s="34">
        <v>35137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4144</v>
      </c>
      <c r="J107" s="34">
        <v>3841</v>
      </c>
      <c r="K107" s="34">
        <v>98</v>
      </c>
      <c r="L107" s="34">
        <v>145</v>
      </c>
      <c r="M107" s="34">
        <v>60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15896</v>
      </c>
      <c r="J108" s="34">
        <v>1017</v>
      </c>
      <c r="K108" s="34">
        <v>0</v>
      </c>
      <c r="L108" s="34">
        <v>0</v>
      </c>
      <c r="M108" s="34">
        <v>14879</v>
      </c>
      <c r="O108" s="107"/>
      <c r="P108" s="13"/>
    </row>
    <row r="109" spans="2:16" s="13" customFormat="1" ht="28">
      <c r="B109" s="33">
        <v>60422</v>
      </c>
      <c r="C109" s="33">
        <v>6128</v>
      </c>
      <c r="D109" s="33">
        <v>431</v>
      </c>
      <c r="E109" s="33">
        <v>265</v>
      </c>
      <c r="F109" s="33">
        <v>53598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51883</v>
      </c>
      <c r="C110" s="34">
        <v>0</v>
      </c>
      <c r="D110" s="34">
        <v>0</v>
      </c>
      <c r="E110" s="34">
        <v>0</v>
      </c>
      <c r="F110" s="34">
        <v>51883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5480</v>
      </c>
      <c r="C111" s="34">
        <v>5177</v>
      </c>
      <c r="D111" s="34">
        <v>98</v>
      </c>
      <c r="E111" s="34">
        <v>145</v>
      </c>
      <c r="F111" s="34">
        <v>60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3059</v>
      </c>
      <c r="C112" s="34">
        <v>951</v>
      </c>
      <c r="D112" s="34">
        <v>333</v>
      </c>
      <c r="E112" s="34">
        <v>120</v>
      </c>
      <c r="F112" s="34">
        <v>1655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6325</v>
      </c>
      <c r="C113" s="33">
        <f>+C114+C115+C116+C117+C118+C119</f>
        <v>49125</v>
      </c>
      <c r="D113" s="33">
        <f>+D114+D115+D116+D117+D118+D119</f>
        <v>2663</v>
      </c>
      <c r="E113" s="33">
        <f>+E114+E115+E116+E117+E118+E119</f>
        <v>4228</v>
      </c>
      <c r="F113" s="33">
        <f>+F114+F115+F116+F117+F118+F119</f>
        <v>13621</v>
      </c>
      <c r="G113" s="61" t="s">
        <v>69</v>
      </c>
      <c r="H113" s="47" t="s">
        <v>70</v>
      </c>
      <c r="I113" s="33">
        <f>+I114+I115+I116+I117+I118+I119</f>
        <v>3642</v>
      </c>
      <c r="J113" s="33">
        <f>+J114+J115+J116+J117+J118+J119</f>
        <v>2642</v>
      </c>
      <c r="K113" s="33">
        <f>+K114+K115+K116+K117+K118+K119</f>
        <v>30589</v>
      </c>
      <c r="L113" s="33">
        <f>+L114+L115+L116+L117+L118+L119</f>
        <v>8990</v>
      </c>
      <c r="M113" s="33">
        <f>+M114+M115+M116+M117+M118+M119</f>
        <v>24733</v>
      </c>
      <c r="O113" s="15"/>
      <c r="P113" s="15"/>
    </row>
    <row r="114" spans="2:16" s="15" customFormat="1" ht="16.149999999999999" customHeight="1">
      <c r="B114" s="34">
        <v>63</v>
      </c>
      <c r="C114" s="34">
        <v>14</v>
      </c>
      <c r="D114" s="34">
        <v>26</v>
      </c>
      <c r="E114" s="34">
        <v>20</v>
      </c>
      <c r="F114" s="34">
        <v>3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36</v>
      </c>
      <c r="J115" s="34">
        <v>12</v>
      </c>
      <c r="K115" s="34">
        <v>5</v>
      </c>
      <c r="L115" s="34">
        <v>18</v>
      </c>
      <c r="M115" s="34">
        <v>1</v>
      </c>
    </row>
    <row r="116" spans="2:16" s="15" customFormat="1" ht="16.149999999999999" customHeight="1">
      <c r="B116" s="34">
        <v>0</v>
      </c>
      <c r="C116" s="34">
        <v>44535</v>
      </c>
      <c r="D116" s="34">
        <v>1600</v>
      </c>
      <c r="E116" s="34">
        <v>3599</v>
      </c>
      <c r="F116" s="34">
        <v>13578</v>
      </c>
      <c r="G116" s="62" t="s">
        <v>75</v>
      </c>
      <c r="H116" s="23" t="s">
        <v>160</v>
      </c>
      <c r="I116" s="34">
        <v>0</v>
      </c>
      <c r="J116" s="34">
        <v>1534</v>
      </c>
      <c r="K116" s="34">
        <v>29753</v>
      </c>
      <c r="L116" s="34">
        <v>8321</v>
      </c>
      <c r="M116" s="34">
        <v>23704</v>
      </c>
      <c r="O116" s="107"/>
      <c r="P116" s="13"/>
    </row>
    <row r="117" spans="2:16" s="15" customFormat="1" ht="16.149999999999999" customHeight="1">
      <c r="B117" s="34">
        <v>541</v>
      </c>
      <c r="C117" s="34">
        <v>541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1468</v>
      </c>
      <c r="J117" s="34">
        <v>267</v>
      </c>
      <c r="K117" s="34">
        <v>418</v>
      </c>
      <c r="L117" s="34">
        <v>107</v>
      </c>
      <c r="M117" s="34">
        <v>676</v>
      </c>
      <c r="O117" s="107"/>
    </row>
    <row r="118" spans="2:16" s="15" customFormat="1" ht="16.149999999999999" customHeight="1">
      <c r="B118" s="34">
        <v>2826</v>
      </c>
      <c r="C118" s="34">
        <v>1140</v>
      </c>
      <c r="D118" s="34">
        <v>1037</v>
      </c>
      <c r="E118" s="34">
        <v>609</v>
      </c>
      <c r="F118" s="34">
        <v>40</v>
      </c>
      <c r="G118" s="23" t="s">
        <v>78</v>
      </c>
      <c r="H118" s="23" t="s">
        <v>79</v>
      </c>
      <c r="I118" s="34">
        <v>2138</v>
      </c>
      <c r="J118" s="34">
        <v>829</v>
      </c>
      <c r="K118" s="34">
        <v>413</v>
      </c>
      <c r="L118" s="34">
        <v>544</v>
      </c>
      <c r="M118" s="34">
        <v>352</v>
      </c>
      <c r="O118" s="107"/>
    </row>
    <row r="119" spans="2:16" s="46" customFormat="1" ht="16.149999999999999" customHeight="1">
      <c r="B119" s="34">
        <v>2895</v>
      </c>
      <c r="C119" s="34">
        <v>2895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63471</v>
      </c>
      <c r="C122" s="36">
        <f>+J100+J102+J105+J113-C102-C109-C113</f>
        <v>10053</v>
      </c>
      <c r="D122" s="36">
        <f>+K100+K102+K105+K113-D102-D109-D113</f>
        <v>31369</v>
      </c>
      <c r="E122" s="36">
        <f>+L100+L102+L105+L113-E102-E109-E113</f>
        <v>14877</v>
      </c>
      <c r="F122" s="36">
        <f>+M100+M102+M105+M113-F102-F109-F113</f>
        <v>7172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63471</v>
      </c>
      <c r="J137" s="38">
        <f>+C122</f>
        <v>10053</v>
      </c>
      <c r="K137" s="38">
        <f>+D122</f>
        <v>31369</v>
      </c>
      <c r="L137" s="38">
        <f>+E122</f>
        <v>14877</v>
      </c>
      <c r="M137" s="38">
        <f>+F122</f>
        <v>7172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44701</v>
      </c>
      <c r="C139" s="33">
        <f>+C140+C141</f>
        <v>7310</v>
      </c>
      <c r="D139" s="33">
        <f>+D140+D141</f>
        <v>24944</v>
      </c>
      <c r="E139" s="33">
        <f>+E140+E141</f>
        <v>3783</v>
      </c>
      <c r="F139" s="33">
        <f>+F140+F141</f>
        <v>8664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1">SUM(C140:F140)</f>
        <v>35190</v>
      </c>
      <c r="C140" s="34">
        <v>6024</v>
      </c>
      <c r="D140" s="34">
        <v>19022</v>
      </c>
      <c r="E140" s="34">
        <v>3720</v>
      </c>
      <c r="F140" s="34">
        <v>6424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1"/>
        <v>9511</v>
      </c>
      <c r="C141" s="34">
        <v>1286</v>
      </c>
      <c r="D141" s="34">
        <v>5922</v>
      </c>
      <c r="E141" s="34">
        <v>63</v>
      </c>
      <c r="F141" s="34">
        <v>2240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18770</v>
      </c>
      <c r="C144" s="36">
        <f>+J137-C139</f>
        <v>2743</v>
      </c>
      <c r="D144" s="36">
        <f>+K137-D139</f>
        <v>6425</v>
      </c>
      <c r="E144" s="36">
        <f>+L137-E139</f>
        <v>11094</v>
      </c>
      <c r="F144" s="36">
        <f>+M137-F139</f>
        <v>-1492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63471</v>
      </c>
      <c r="J161" s="38">
        <f>+C122</f>
        <v>10053</v>
      </c>
      <c r="K161" s="38">
        <f>+D122</f>
        <v>31369</v>
      </c>
      <c r="L161" s="38">
        <f>+E122</f>
        <v>14877</v>
      </c>
      <c r="M161" s="38">
        <f>+F122</f>
        <v>7172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80890</v>
      </c>
      <c r="C163" s="33">
        <f>+J16-J17-J18+C141-J20</f>
        <v>26021</v>
      </c>
      <c r="D163" s="33">
        <f>+K16-K17-K18+D141-K20</f>
        <v>31770</v>
      </c>
      <c r="E163" s="33">
        <f>+L16-L17-L18+E141-L20</f>
        <v>13349</v>
      </c>
      <c r="F163" s="33">
        <f>+M16-M17-M18+F141-M20</f>
        <v>9750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44701</v>
      </c>
      <c r="C164" s="34">
        <f>+C139</f>
        <v>7310</v>
      </c>
      <c r="D164" s="34">
        <f>+D139</f>
        <v>24944</v>
      </c>
      <c r="E164" s="34">
        <f>+E139</f>
        <v>3783</v>
      </c>
      <c r="F164" s="34">
        <f>+F139</f>
        <v>8664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36189</v>
      </c>
      <c r="C165" s="34">
        <f>+C163-C164</f>
        <v>18711</v>
      </c>
      <c r="D165" s="34">
        <f>+D163-D164</f>
        <v>6826</v>
      </c>
      <c r="E165" s="34">
        <f>+E163-E164</f>
        <v>9566</v>
      </c>
      <c r="F165" s="34">
        <f>+F163-F164</f>
        <v>1086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-17419</v>
      </c>
      <c r="C169" s="36">
        <f>+J161-C163-C166</f>
        <v>-15968</v>
      </c>
      <c r="D169" s="36">
        <f>+K161-D163-D166</f>
        <v>-401</v>
      </c>
      <c r="E169" s="36">
        <f>+L161-E163-E166</f>
        <v>1528</v>
      </c>
      <c r="F169" s="36">
        <f>+M161-F163-F166</f>
        <v>-2578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18770</v>
      </c>
      <c r="J184" s="38">
        <f>+C144</f>
        <v>2743</v>
      </c>
      <c r="K184" s="38">
        <f>+D144</f>
        <v>6425</v>
      </c>
      <c r="L184" s="38">
        <f>+E144</f>
        <v>11094</v>
      </c>
      <c r="M184" s="38">
        <f>+F144</f>
        <v>-1492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36189</v>
      </c>
      <c r="C186" s="33">
        <f>+C187</f>
        <v>18711</v>
      </c>
      <c r="D186" s="33">
        <f>+D187</f>
        <v>6826</v>
      </c>
      <c r="E186" s="33">
        <f>+E187</f>
        <v>9566</v>
      </c>
      <c r="F186" s="33">
        <f>+F187</f>
        <v>1086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2">+B165</f>
        <v>36189</v>
      </c>
      <c r="C187" s="34">
        <f t="shared" si="2"/>
        <v>18711</v>
      </c>
      <c r="D187" s="34">
        <f t="shared" si="2"/>
        <v>6826</v>
      </c>
      <c r="E187" s="34">
        <f t="shared" si="2"/>
        <v>9566</v>
      </c>
      <c r="F187" s="34">
        <f t="shared" si="2"/>
        <v>1086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-17419</v>
      </c>
      <c r="C191" s="36">
        <f>+J184-C186</f>
        <v>-15968</v>
      </c>
      <c r="D191" s="36">
        <f>+K184-D186</f>
        <v>-401</v>
      </c>
      <c r="E191" s="36">
        <f>+L184-E186</f>
        <v>1528</v>
      </c>
      <c r="F191" s="36">
        <f>+M184-F186</f>
        <v>-2578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-17419</v>
      </c>
      <c r="J209" s="38">
        <f>+C191</f>
        <v>-15968</v>
      </c>
      <c r="K209" s="38">
        <f>+D191</f>
        <v>-401</v>
      </c>
      <c r="L209" s="38">
        <f>+E191</f>
        <v>1528</v>
      </c>
      <c r="M209" s="38">
        <f>+F191</f>
        <v>-2578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5654</v>
      </c>
      <c r="J211" s="33">
        <f>+J212+J213+J214</f>
        <v>2350</v>
      </c>
      <c r="K211" s="33">
        <f>+K212+K213+K214</f>
        <v>3965</v>
      </c>
      <c r="L211" s="33">
        <f>+L212+L213+L214</f>
        <v>2046</v>
      </c>
      <c r="M211" s="33">
        <f>+M212+M213+M214</f>
        <v>328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1498</v>
      </c>
      <c r="J212" s="34">
        <v>1</v>
      </c>
      <c r="K212" s="34">
        <v>835</v>
      </c>
      <c r="L212" s="34">
        <v>662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3643</v>
      </c>
      <c r="J213" s="34">
        <v>2110</v>
      </c>
      <c r="K213" s="34">
        <v>1375</v>
      </c>
      <c r="L213" s="34">
        <v>117</v>
      </c>
      <c r="M213" s="34">
        <v>41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513</v>
      </c>
      <c r="J214" s="34">
        <v>239</v>
      </c>
      <c r="K214" s="34">
        <v>1755</v>
      </c>
      <c r="L214" s="34">
        <v>1267</v>
      </c>
      <c r="M214" s="34">
        <v>287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197</v>
      </c>
      <c r="K216" s="35">
        <v>1470</v>
      </c>
      <c r="L216" s="35">
        <v>1097</v>
      </c>
      <c r="M216" s="35">
        <v>271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-9004</v>
      </c>
      <c r="J217" s="33">
        <f>+J218+J219+J220</f>
        <v>-8242</v>
      </c>
      <c r="K217" s="33">
        <f>+K218+K219+K220</f>
        <v>-3330</v>
      </c>
      <c r="L217" s="33">
        <f>+L218+L219+L220</f>
        <v>-459</v>
      </c>
      <c r="M217" s="33">
        <f>+M218+M219+M220</f>
        <v>-8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-6166</v>
      </c>
      <c r="J219" s="34">
        <v>-3575</v>
      </c>
      <c r="K219" s="34">
        <v>-2197</v>
      </c>
      <c r="L219" s="34">
        <v>-391</v>
      </c>
      <c r="M219" s="34">
        <v>-3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-2838</v>
      </c>
      <c r="J220" s="34">
        <v>-4667</v>
      </c>
      <c r="K220" s="34">
        <v>-1133</v>
      </c>
      <c r="L220" s="34">
        <v>-68</v>
      </c>
      <c r="M220" s="34">
        <v>-5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-1899</v>
      </c>
      <c r="K222" s="35">
        <v>-1063</v>
      </c>
      <c r="L222" s="35">
        <v>-68</v>
      </c>
      <c r="M222" s="35">
        <v>-5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-20769</v>
      </c>
      <c r="C225" s="36">
        <f>+J209+J211+J217</f>
        <v>-21860</v>
      </c>
      <c r="D225" s="36">
        <f>+K209+K211+K217</f>
        <v>234</v>
      </c>
      <c r="E225" s="36">
        <f>+L209+L211+L217</f>
        <v>3115</v>
      </c>
      <c r="F225" s="36">
        <f>+M209+M211+M217</f>
        <v>-2258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-20769</v>
      </c>
      <c r="J240" s="38">
        <f>+C225</f>
        <v>-21860</v>
      </c>
      <c r="K240" s="38">
        <f>+D225</f>
        <v>234</v>
      </c>
      <c r="L240" s="38">
        <f>+E225</f>
        <v>3115</v>
      </c>
      <c r="M240" s="38">
        <f>+F225</f>
        <v>-2258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20246</v>
      </c>
      <c r="C242" s="33">
        <f>C243+C245+C246</f>
        <v>8736</v>
      </c>
      <c r="D242" s="33">
        <f t="shared" ref="D242:F242" si="3">D243+D245</f>
        <v>6411</v>
      </c>
      <c r="E242" s="33">
        <f t="shared" si="3"/>
        <v>4610</v>
      </c>
      <c r="F242" s="33">
        <f t="shared" si="3"/>
        <v>489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20243</v>
      </c>
      <c r="C243" s="37">
        <v>8733</v>
      </c>
      <c r="D243" s="37">
        <v>6411</v>
      </c>
      <c r="E243" s="37">
        <v>4610</v>
      </c>
      <c r="F243" s="37">
        <v>489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-10133</v>
      </c>
      <c r="C244" s="33">
        <v>-4968</v>
      </c>
      <c r="D244" s="33">
        <v>-3456</v>
      </c>
      <c r="E244" s="33">
        <v>-1582</v>
      </c>
      <c r="F244" s="33">
        <v>-127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3</v>
      </c>
      <c r="C246" s="37">
        <v>3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385</v>
      </c>
      <c r="C247" s="33">
        <v>42</v>
      </c>
      <c r="D247" s="33">
        <v>121</v>
      </c>
      <c r="E247" s="33">
        <v>222</v>
      </c>
      <c r="F247" s="33">
        <v>0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-31267</v>
      </c>
      <c r="C249" s="36">
        <f>+J240-C243-C244-C245-C247-C246</f>
        <v>-25670</v>
      </c>
      <c r="D249" s="36">
        <f>+K240-D243-D244-D245-D247</f>
        <v>-2842</v>
      </c>
      <c r="E249" s="36">
        <f>+L240-E243-E244-E245-E247</f>
        <v>-135</v>
      </c>
      <c r="F249" s="36">
        <f>+M240-F243-F244-F245-F247</f>
        <v>-2620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phoneticPr fontId="37" type="noConversion"/>
  <conditionalFormatting sqref="B46:F46">
    <cfRule type="cellIs" dxfId="115" priority="2" operator="notEqual">
      <formula>B47+B48</formula>
    </cfRule>
  </conditionalFormatting>
  <conditionalFormatting sqref="B109:F109">
    <cfRule type="cellIs" dxfId="114" priority="1" operator="notEqual">
      <formula>B110+B111+B112</formula>
    </cfRule>
  </conditionalFormatting>
  <hyperlinks>
    <hyperlink ref="M4" location="Indice!A1" display="indice" xr:uid="{00000000-0004-0000-01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P251"/>
  <sheetViews>
    <sheetView zoomScaleNormal="100" workbookViewId="0">
      <pane ySplit="4" topLeftCell="A90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229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140765</v>
      </c>
      <c r="J16" s="33">
        <f>+C46+C51+C52+C21+C25</f>
        <v>31528</v>
      </c>
      <c r="K16" s="33">
        <f>+D46+D51+D52+D21+D25</f>
        <v>74168</v>
      </c>
      <c r="L16" s="33">
        <f>+E46+E51+E52+E21+E25</f>
        <v>31381</v>
      </c>
      <c r="M16" s="33">
        <f>+F46+F51+F52+F21+F25</f>
        <v>3688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7006</v>
      </c>
      <c r="J17" s="34">
        <v>1716</v>
      </c>
      <c r="K17" s="34">
        <v>2024</v>
      </c>
      <c r="L17" s="34">
        <v>3064</v>
      </c>
      <c r="M17" s="34">
        <v>202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4560</v>
      </c>
      <c r="J18" s="34">
        <v>1526</v>
      </c>
      <c r="K18" s="34">
        <v>2851</v>
      </c>
      <c r="L18" s="34">
        <v>183</v>
      </c>
      <c r="M18" s="34">
        <v>0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129199</v>
      </c>
      <c r="J19" s="34">
        <f>+J16-J17-J18</f>
        <v>28286</v>
      </c>
      <c r="K19" s="34">
        <f>+K16-K17-K18</f>
        <v>69293</v>
      </c>
      <c r="L19" s="34">
        <f>+L16-L17-L18</f>
        <v>28134</v>
      </c>
      <c r="M19" s="34">
        <f>+M16-M17-M18</f>
        <v>3486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3351</v>
      </c>
      <c r="J20" s="42">
        <v>661</v>
      </c>
      <c r="K20" s="42">
        <v>1531</v>
      </c>
      <c r="L20" s="42">
        <v>1156</v>
      </c>
      <c r="M20" s="42">
        <v>3</v>
      </c>
      <c r="O20" s="107"/>
      <c r="P20" s="15"/>
    </row>
    <row r="21" spans="2:16" s="13" customFormat="1" ht="16.149999999999999" customHeight="1">
      <c r="B21" s="33">
        <v>38788</v>
      </c>
      <c r="C21" s="33">
        <v>6621</v>
      </c>
      <c r="D21" s="33">
        <v>17622</v>
      </c>
      <c r="E21" s="33">
        <v>13333</v>
      </c>
      <c r="F21" s="33">
        <v>1212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101977</v>
      </c>
      <c r="C23" s="36">
        <f>+J16-C21</f>
        <v>24907</v>
      </c>
      <c r="D23" s="36">
        <f>+K16-D21</f>
        <v>56546</v>
      </c>
      <c r="E23" s="36">
        <f>+L16-E21</f>
        <v>18048</v>
      </c>
      <c r="F23" s="36">
        <f>+M16-F21</f>
        <v>2476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17352</v>
      </c>
      <c r="C25" s="33">
        <v>7158</v>
      </c>
      <c r="D25" s="33">
        <v>6305</v>
      </c>
      <c r="E25" s="33">
        <v>3580</v>
      </c>
      <c r="F25" s="33">
        <v>309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84625</v>
      </c>
      <c r="C27" s="36">
        <f>+C23-C25</f>
        <v>17749</v>
      </c>
      <c r="D27" s="36">
        <f>+D23-D25</f>
        <v>50241</v>
      </c>
      <c r="E27" s="36">
        <f>+E23-E25</f>
        <v>14468</v>
      </c>
      <c r="F27" s="36">
        <f>+F23-F25</f>
        <v>2167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84625</v>
      </c>
      <c r="J44" s="38">
        <f>+C27</f>
        <v>17749</v>
      </c>
      <c r="K44" s="38">
        <f>+D27</f>
        <v>50241</v>
      </c>
      <c r="L44" s="38">
        <f>+E27</f>
        <v>14468</v>
      </c>
      <c r="M44" s="38">
        <f>+F27</f>
        <v>2167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84472</v>
      </c>
      <c r="C46" s="33">
        <v>17709</v>
      </c>
      <c r="D46" s="33">
        <v>50148</v>
      </c>
      <c r="E46" s="33">
        <v>14463</v>
      </c>
      <c r="F46" s="33">
        <v>2152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v>65226</v>
      </c>
      <c r="C47" s="34">
        <v>13303</v>
      </c>
      <c r="D47" s="34">
        <v>39285</v>
      </c>
      <c r="E47" s="34">
        <v>10964</v>
      </c>
      <c r="F47" s="34">
        <v>1674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19246</v>
      </c>
      <c r="C48" s="34">
        <f>SUM(C49:C50)</f>
        <v>4406</v>
      </c>
      <c r="D48" s="34">
        <f>SUM(D49:D50)</f>
        <v>10863</v>
      </c>
      <c r="E48" s="34">
        <f>SUM(E49:E50)</f>
        <v>3499</v>
      </c>
      <c r="F48" s="34">
        <f>SUM(F49:F50)</f>
        <v>478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v>12827</v>
      </c>
      <c r="C49" s="84">
        <v>1758</v>
      </c>
      <c r="D49" s="84">
        <v>7428</v>
      </c>
      <c r="E49" s="84">
        <v>3231</v>
      </c>
      <c r="F49" s="84">
        <v>410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v>6419</v>
      </c>
      <c r="C50" s="84">
        <v>2648</v>
      </c>
      <c r="D50" s="84">
        <v>3435</v>
      </c>
      <c r="E50" s="84">
        <v>268</v>
      </c>
      <c r="F50" s="84">
        <v>68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153</v>
      </c>
      <c r="C51" s="33">
        <v>40</v>
      </c>
      <c r="D51" s="33">
        <v>93</v>
      </c>
      <c r="E51" s="33">
        <v>5</v>
      </c>
      <c r="F51" s="33">
        <v>15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100460</v>
      </c>
      <c r="J70" s="33">
        <f>+J71+J75</f>
        <v>64698</v>
      </c>
      <c r="K70" s="33">
        <f>+K71+K75</f>
        <v>19916</v>
      </c>
      <c r="L70" s="33">
        <f>+L71+L75</f>
        <v>15846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91569</v>
      </c>
      <c r="J71" s="34">
        <f>+J72+J73+J74</f>
        <v>64453</v>
      </c>
      <c r="K71" s="34">
        <f>+K72+K73+K74</f>
        <v>19666</v>
      </c>
      <c r="L71" s="34">
        <f>+L72+L73+L74</f>
        <v>7450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51272</v>
      </c>
      <c r="J72" s="34">
        <v>45699</v>
      </c>
      <c r="K72" s="34">
        <v>1927</v>
      </c>
      <c r="L72" s="34">
        <v>3646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127</v>
      </c>
      <c r="J73" s="34">
        <v>35</v>
      </c>
      <c r="K73" s="34">
        <v>53</v>
      </c>
      <c r="L73" s="34">
        <v>39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40170</v>
      </c>
      <c r="J74" s="34">
        <v>18719</v>
      </c>
      <c r="K74" s="34">
        <v>17686</v>
      </c>
      <c r="L74" s="34">
        <v>3765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8891</v>
      </c>
      <c r="J75" s="34">
        <v>245</v>
      </c>
      <c r="K75" s="34">
        <v>250</v>
      </c>
      <c r="L75" s="34">
        <v>8396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-8792</v>
      </c>
      <c r="J76" s="33">
        <f>+J77+J78</f>
        <v>-2357</v>
      </c>
      <c r="K76" s="33">
        <f>+K77+K78</f>
        <v>-2270</v>
      </c>
      <c r="L76" s="33">
        <f>+L77+L78</f>
        <v>-1219</v>
      </c>
      <c r="M76" s="33">
        <f>+M77+M78</f>
        <v>-2946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-3484</v>
      </c>
      <c r="J77" s="34">
        <v>-1364</v>
      </c>
      <c r="K77" s="34">
        <v>-1023</v>
      </c>
      <c r="L77" s="34">
        <v>-1097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-5308</v>
      </c>
      <c r="J78" s="34">
        <v>-993</v>
      </c>
      <c r="K78" s="34">
        <v>-1247</v>
      </c>
      <c r="L78" s="34">
        <v>-122</v>
      </c>
      <c r="M78" s="34">
        <v>-2946</v>
      </c>
      <c r="O78" s="107"/>
    </row>
    <row r="79" spans="2:16" s="13" customFormat="1" ht="16.149999999999999" customHeight="1">
      <c r="B79" s="33">
        <f>+B80+B81+B82</f>
        <v>17116</v>
      </c>
      <c r="C79" s="33">
        <f>+C80+C81+C82</f>
        <v>15168</v>
      </c>
      <c r="D79" s="33">
        <f>+D80+D81+D82</f>
        <v>2046</v>
      </c>
      <c r="E79" s="33">
        <f>+E80+E81+E82</f>
        <v>666</v>
      </c>
      <c r="F79" s="33">
        <f>+F80+F81+F82</f>
        <v>9</v>
      </c>
      <c r="G79" s="61" t="s">
        <v>48</v>
      </c>
      <c r="H79" s="47" t="s">
        <v>49</v>
      </c>
      <c r="I79" s="33">
        <f>I80+I81+I82</f>
        <v>6181</v>
      </c>
      <c r="J79" s="33">
        <f>+J80+J81+J82</f>
        <v>4953</v>
      </c>
      <c r="K79" s="33">
        <f>+K80+K81+K82</f>
        <v>354</v>
      </c>
      <c r="L79" s="33">
        <f>+L80+L81+L82</f>
        <v>499</v>
      </c>
      <c r="M79" s="33">
        <f>+M80+M81+M82</f>
        <v>1148</v>
      </c>
      <c r="O79" s="107"/>
    </row>
    <row r="80" spans="2:16" s="15" customFormat="1" ht="16.149999999999999" customHeight="1">
      <c r="B80" s="34">
        <v>17104</v>
      </c>
      <c r="C80" s="43">
        <v>15164</v>
      </c>
      <c r="D80" s="43">
        <v>2045</v>
      </c>
      <c r="E80" s="43">
        <v>659</v>
      </c>
      <c r="F80" s="43">
        <v>9</v>
      </c>
      <c r="G80" s="23" t="s">
        <v>50</v>
      </c>
      <c r="H80" s="23" t="s">
        <v>133</v>
      </c>
      <c r="I80" s="43">
        <v>2044</v>
      </c>
      <c r="J80" s="43">
        <v>1046</v>
      </c>
      <c r="K80" s="43">
        <v>301</v>
      </c>
      <c r="L80" s="43">
        <v>322</v>
      </c>
      <c r="M80" s="43">
        <v>1148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3898</v>
      </c>
      <c r="J81" s="43">
        <v>3690</v>
      </c>
      <c r="K81" s="43">
        <v>50</v>
      </c>
      <c r="L81" s="43">
        <v>158</v>
      </c>
      <c r="M81" s="43">
        <v>0</v>
      </c>
      <c r="O81" s="107"/>
    </row>
    <row r="82" spans="2:16" s="15" customFormat="1" ht="16.149999999999999" customHeight="1">
      <c r="B82" s="34">
        <v>12</v>
      </c>
      <c r="C82" s="43">
        <v>4</v>
      </c>
      <c r="D82" s="43">
        <v>1</v>
      </c>
      <c r="E82" s="43">
        <v>7</v>
      </c>
      <c r="F82" s="43">
        <v>0</v>
      </c>
      <c r="G82" s="23" t="s">
        <v>53</v>
      </c>
      <c r="H82" s="23" t="s">
        <v>54</v>
      </c>
      <c r="I82" s="43">
        <v>239</v>
      </c>
      <c r="J82" s="43">
        <v>217</v>
      </c>
      <c r="K82" s="43">
        <v>3</v>
      </c>
      <c r="L82" s="43">
        <v>19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80733</v>
      </c>
      <c r="C85" s="36">
        <f>+J68+J70+J76+J79-C79</f>
        <v>52126</v>
      </c>
      <c r="D85" s="36">
        <f>+K68+K70+K76+K79-D79</f>
        <v>15954</v>
      </c>
      <c r="E85" s="36">
        <f>+L68+L70+L76+L79-E79</f>
        <v>14460</v>
      </c>
      <c r="F85" s="36">
        <f>+M68+M70+M76+M79-F79</f>
        <v>-1807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80733</v>
      </c>
      <c r="J100" s="38">
        <f>+C85</f>
        <v>52126</v>
      </c>
      <c r="K100" s="38">
        <f>+D85</f>
        <v>15954</v>
      </c>
      <c r="L100" s="38">
        <f>+E85</f>
        <v>14460</v>
      </c>
      <c r="M100" s="38">
        <f>+F85</f>
        <v>-1807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7</v>
      </c>
      <c r="C102" s="33">
        <f>+C103+C104</f>
        <v>5</v>
      </c>
      <c r="D102" s="33">
        <f>+D103+D104</f>
        <v>2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86080</v>
      </c>
      <c r="J102" s="33">
        <f>+J103+J104</f>
        <v>61162</v>
      </c>
      <c r="K102" s="33">
        <f>+K103+K104</f>
        <v>18902</v>
      </c>
      <c r="L102" s="33">
        <f>+L103+L104</f>
        <v>6016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7</v>
      </c>
      <c r="C103" s="34">
        <v>5</v>
      </c>
      <c r="D103" s="34">
        <v>2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82914</v>
      </c>
      <c r="J103" s="34">
        <v>60908</v>
      </c>
      <c r="K103" s="34">
        <v>17782</v>
      </c>
      <c r="L103" s="34">
        <v>4224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3166</v>
      </c>
      <c r="J104" s="34">
        <v>254</v>
      </c>
      <c r="K104" s="34">
        <v>1120</v>
      </c>
      <c r="L104" s="34">
        <v>1792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108469</v>
      </c>
      <c r="J105" s="33">
        <f>+J106+J107+J108</f>
        <v>8760</v>
      </c>
      <c r="K105" s="33">
        <f>+K106+K107+K108</f>
        <v>290</v>
      </c>
      <c r="L105" s="33">
        <f>+L106+L107+L108</f>
        <v>268</v>
      </c>
      <c r="M105" s="33">
        <f>+M106+M107+M108</f>
        <v>99151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73571</v>
      </c>
      <c r="J106" s="34">
        <v>1646</v>
      </c>
      <c r="K106" s="34">
        <v>0</v>
      </c>
      <c r="L106" s="34">
        <v>0</v>
      </c>
      <c r="M106" s="34">
        <v>71925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6419</v>
      </c>
      <c r="J107" s="34">
        <v>5793</v>
      </c>
      <c r="K107" s="34">
        <v>290</v>
      </c>
      <c r="L107" s="34">
        <v>268</v>
      </c>
      <c r="M107" s="34">
        <v>68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28479</v>
      </c>
      <c r="J108" s="34">
        <v>1321</v>
      </c>
      <c r="K108" s="34">
        <v>0</v>
      </c>
      <c r="L108" s="34">
        <v>0</v>
      </c>
      <c r="M108" s="34">
        <v>27158</v>
      </c>
      <c r="O108" s="107"/>
      <c r="P108" s="13"/>
    </row>
    <row r="109" spans="2:16" s="13" customFormat="1" ht="28">
      <c r="B109" s="33">
        <v>98981</v>
      </c>
      <c r="C109" s="33">
        <v>9890</v>
      </c>
      <c r="D109" s="33">
        <v>1067</v>
      </c>
      <c r="E109" s="33">
        <v>477</v>
      </c>
      <c r="F109" s="33">
        <v>87547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84679</v>
      </c>
      <c r="C110" s="34">
        <v>0</v>
      </c>
      <c r="D110" s="34">
        <v>0</v>
      </c>
      <c r="E110" s="34">
        <v>0</v>
      </c>
      <c r="F110" s="34">
        <v>84679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8953</v>
      </c>
      <c r="C111" s="34">
        <v>8311</v>
      </c>
      <c r="D111" s="34">
        <v>306</v>
      </c>
      <c r="E111" s="34">
        <v>268</v>
      </c>
      <c r="F111" s="34">
        <v>68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5349</v>
      </c>
      <c r="C112" s="34">
        <v>1579</v>
      </c>
      <c r="D112" s="34">
        <v>761</v>
      </c>
      <c r="E112" s="34">
        <v>209</v>
      </c>
      <c r="F112" s="34">
        <v>2800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14334</v>
      </c>
      <c r="C113" s="33">
        <f>+C114+C115+C116+C117+C118+C119</f>
        <v>82499</v>
      </c>
      <c r="D113" s="33">
        <f>+D114+D115+D116+D117+D118+D119</f>
        <v>6829</v>
      </c>
      <c r="E113" s="33">
        <f>+E114+E115+E116+E117+E118+E119</f>
        <v>9696</v>
      </c>
      <c r="F113" s="33">
        <f>+F114+F115+F116+F117+F118+F119</f>
        <v>2998</v>
      </c>
      <c r="G113" s="61" t="s">
        <v>69</v>
      </c>
      <c r="H113" s="47" t="s">
        <v>70</v>
      </c>
      <c r="I113" s="33">
        <f>+I114+I115+I116+I117+I118+I119</f>
        <v>6086</v>
      </c>
      <c r="J113" s="33">
        <f>+J114+J115+J116+J117+J118+J119</f>
        <v>4226</v>
      </c>
      <c r="K113" s="33">
        <f>+K114+K115+K116+K117+K118+K119</f>
        <v>66889</v>
      </c>
      <c r="L113" s="33">
        <f>+L114+L115+L116+L117+L118+L119</f>
        <v>16865</v>
      </c>
      <c r="M113" s="33">
        <f>+M114+M115+M116+M117+M118+M119</f>
        <v>5794</v>
      </c>
      <c r="O113" s="15"/>
      <c r="P113" s="15"/>
    </row>
    <row r="114" spans="2:16" s="15" customFormat="1" ht="16.149999999999999" customHeight="1">
      <c r="B114" s="34">
        <v>189</v>
      </c>
      <c r="C114" s="34">
        <v>18</v>
      </c>
      <c r="D114" s="34">
        <v>76</v>
      </c>
      <c r="E114" s="34">
        <v>90</v>
      </c>
      <c r="F114" s="34">
        <v>5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142</v>
      </c>
      <c r="J115" s="34">
        <v>13</v>
      </c>
      <c r="K115" s="34">
        <v>42</v>
      </c>
      <c r="L115" s="34">
        <v>84</v>
      </c>
      <c r="M115" s="34">
        <v>3</v>
      </c>
    </row>
    <row r="116" spans="2:16" s="15" customFormat="1" ht="16.149999999999999" customHeight="1">
      <c r="B116" s="34">
        <v>0</v>
      </c>
      <c r="C116" s="34">
        <v>72439</v>
      </c>
      <c r="D116" s="34">
        <v>4238</v>
      </c>
      <c r="E116" s="34">
        <v>8063</v>
      </c>
      <c r="F116" s="34">
        <v>2948</v>
      </c>
      <c r="G116" s="62" t="s">
        <v>75</v>
      </c>
      <c r="H116" s="23" t="s">
        <v>160</v>
      </c>
      <c r="I116" s="34">
        <v>0</v>
      </c>
      <c r="J116" s="34">
        <v>2669</v>
      </c>
      <c r="K116" s="34">
        <v>65153</v>
      </c>
      <c r="L116" s="34">
        <v>15378</v>
      </c>
      <c r="M116" s="34">
        <v>4488</v>
      </c>
      <c r="O116" s="107"/>
      <c r="P116" s="13"/>
    </row>
    <row r="117" spans="2:16" s="15" customFormat="1" ht="16.149999999999999" customHeight="1">
      <c r="B117" s="34">
        <v>852</v>
      </c>
      <c r="C117" s="34">
        <v>849</v>
      </c>
      <c r="D117" s="34">
        <v>0</v>
      </c>
      <c r="E117" s="34">
        <v>0</v>
      </c>
      <c r="F117" s="34">
        <v>3</v>
      </c>
      <c r="G117" s="62" t="s">
        <v>76</v>
      </c>
      <c r="H117" s="23" t="s">
        <v>77</v>
      </c>
      <c r="I117" s="34">
        <v>1729</v>
      </c>
      <c r="J117" s="34">
        <v>142</v>
      </c>
      <c r="K117" s="34">
        <v>788</v>
      </c>
      <c r="L117" s="34">
        <v>58</v>
      </c>
      <c r="M117" s="34">
        <v>741</v>
      </c>
      <c r="O117" s="107"/>
    </row>
    <row r="118" spans="2:16" s="15" customFormat="1" ht="16.149999999999999" customHeight="1">
      <c r="B118" s="34">
        <v>6288</v>
      </c>
      <c r="C118" s="34">
        <v>2188</v>
      </c>
      <c r="D118" s="34">
        <v>2515</v>
      </c>
      <c r="E118" s="34">
        <v>1543</v>
      </c>
      <c r="F118" s="34">
        <v>42</v>
      </c>
      <c r="G118" s="23" t="s">
        <v>78</v>
      </c>
      <c r="H118" s="23" t="s">
        <v>79</v>
      </c>
      <c r="I118" s="34">
        <v>4215</v>
      </c>
      <c r="J118" s="34">
        <v>1402</v>
      </c>
      <c r="K118" s="34">
        <v>906</v>
      </c>
      <c r="L118" s="34">
        <v>1345</v>
      </c>
      <c r="M118" s="34">
        <v>562</v>
      </c>
      <c r="O118" s="107"/>
    </row>
    <row r="119" spans="2:16" s="46" customFormat="1" ht="16.149999999999999" customHeight="1">
      <c r="B119" s="34">
        <v>7005</v>
      </c>
      <c r="C119" s="34">
        <v>7005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168046</v>
      </c>
      <c r="C122" s="36">
        <f>+J100+J102+J105+J113-C102-C109-C113</f>
        <v>33880</v>
      </c>
      <c r="D122" s="36">
        <f>+K100+K102+K105+K113-D102-D109-D113</f>
        <v>94137</v>
      </c>
      <c r="E122" s="36">
        <f>+L100+L102+L105+L113-E102-E109-E113</f>
        <v>27436</v>
      </c>
      <c r="F122" s="36">
        <f>+M100+M102+M105+M113-F102-F109-F113</f>
        <v>12593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168046</v>
      </c>
      <c r="J137" s="38">
        <f>+C122</f>
        <v>33880</v>
      </c>
      <c r="K137" s="38">
        <f>+D122</f>
        <v>94137</v>
      </c>
      <c r="L137" s="38">
        <f>+E122</f>
        <v>27436</v>
      </c>
      <c r="M137" s="38">
        <f>+F122</f>
        <v>12593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84411</v>
      </c>
      <c r="C139" s="33">
        <f>+C140+C141</f>
        <v>2507</v>
      </c>
      <c r="D139" s="33">
        <f>+D140+D141</f>
        <v>71391</v>
      </c>
      <c r="E139" s="33">
        <f>+E140+E141</f>
        <v>7602</v>
      </c>
      <c r="F139" s="33">
        <f>+F140+F141</f>
        <v>2911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0">SUM(C140:F140)</f>
        <v>63276</v>
      </c>
      <c r="C140" s="34">
        <v>1486</v>
      </c>
      <c r="D140" s="34">
        <v>52081</v>
      </c>
      <c r="E140" s="34">
        <v>7346</v>
      </c>
      <c r="F140" s="34">
        <v>2363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0"/>
        <v>21135</v>
      </c>
      <c r="C141" s="34">
        <v>1021</v>
      </c>
      <c r="D141" s="34">
        <v>19310</v>
      </c>
      <c r="E141" s="34">
        <v>256</v>
      </c>
      <c r="F141" s="34">
        <v>548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83635</v>
      </c>
      <c r="C144" s="36">
        <f>+J137-C139</f>
        <v>31373</v>
      </c>
      <c r="D144" s="36">
        <f>+K137-D139</f>
        <v>22746</v>
      </c>
      <c r="E144" s="36">
        <f>+L137-E139</f>
        <v>19834</v>
      </c>
      <c r="F144" s="36">
        <f>+M137-F139</f>
        <v>9682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168046</v>
      </c>
      <c r="J161" s="38">
        <f>+C122</f>
        <v>33880</v>
      </c>
      <c r="K161" s="38">
        <f>+D122</f>
        <v>94137</v>
      </c>
      <c r="L161" s="38">
        <f>+E122</f>
        <v>27436</v>
      </c>
      <c r="M161" s="38">
        <f>+F122</f>
        <v>12593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146983</v>
      </c>
      <c r="C163" s="33">
        <f>+J16-J17-J18+C141-J20</f>
        <v>28646</v>
      </c>
      <c r="D163" s="33">
        <f>+K16-K17-K18+D141-K20</f>
        <v>87072</v>
      </c>
      <c r="E163" s="33">
        <f>+L16-L17-L18+E141-L20</f>
        <v>27234</v>
      </c>
      <c r="F163" s="33">
        <f>+M16-M17-M18+F141-M20</f>
        <v>4031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84411</v>
      </c>
      <c r="C164" s="34">
        <f>+C139</f>
        <v>2507</v>
      </c>
      <c r="D164" s="34">
        <f>+D139</f>
        <v>71391</v>
      </c>
      <c r="E164" s="34">
        <f>+E139</f>
        <v>7602</v>
      </c>
      <c r="F164" s="34">
        <f>+F139</f>
        <v>2911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62572</v>
      </c>
      <c r="C165" s="34">
        <f>+C163-C164</f>
        <v>26139</v>
      </c>
      <c r="D165" s="34">
        <f>+D163-D164</f>
        <v>15681</v>
      </c>
      <c r="E165" s="34">
        <f>+E163-E164</f>
        <v>19632</v>
      </c>
      <c r="F165" s="34">
        <f>+F163-F164</f>
        <v>1120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21063</v>
      </c>
      <c r="C169" s="36">
        <f>+J161-C163-C166</f>
        <v>5234</v>
      </c>
      <c r="D169" s="36">
        <f>+K161-D163-D166</f>
        <v>7065</v>
      </c>
      <c r="E169" s="36">
        <f>+L161-E163-E166</f>
        <v>202</v>
      </c>
      <c r="F169" s="36">
        <f>+M161-F163-F166</f>
        <v>8562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83635</v>
      </c>
      <c r="J184" s="38">
        <f>+C144</f>
        <v>31373</v>
      </c>
      <c r="K184" s="38">
        <f>+D144</f>
        <v>22746</v>
      </c>
      <c r="L184" s="38">
        <f>+E144</f>
        <v>19834</v>
      </c>
      <c r="M184" s="38">
        <f>+F144</f>
        <v>9682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62572</v>
      </c>
      <c r="C186" s="33">
        <f>+C187</f>
        <v>26139</v>
      </c>
      <c r="D186" s="33">
        <f>+D187</f>
        <v>15681</v>
      </c>
      <c r="E186" s="33">
        <f>+E187</f>
        <v>19632</v>
      </c>
      <c r="F186" s="33">
        <f>+F187</f>
        <v>1120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1">+B165</f>
        <v>62572</v>
      </c>
      <c r="C187" s="34">
        <f t="shared" si="1"/>
        <v>26139</v>
      </c>
      <c r="D187" s="34">
        <f t="shared" si="1"/>
        <v>15681</v>
      </c>
      <c r="E187" s="34">
        <f t="shared" si="1"/>
        <v>19632</v>
      </c>
      <c r="F187" s="34">
        <f t="shared" si="1"/>
        <v>1120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1"/>
        <v>0</v>
      </c>
      <c r="C188" s="33">
        <f t="shared" si="1"/>
        <v>0</v>
      </c>
      <c r="D188" s="33">
        <f t="shared" si="1"/>
        <v>0</v>
      </c>
      <c r="E188" s="33">
        <f t="shared" si="1"/>
        <v>0</v>
      </c>
      <c r="F188" s="33">
        <f t="shared" si="1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21063</v>
      </c>
      <c r="C191" s="36">
        <f>+J184-C186</f>
        <v>5234</v>
      </c>
      <c r="D191" s="36">
        <f>+K184-D186</f>
        <v>7065</v>
      </c>
      <c r="E191" s="36">
        <f>+L184-E186</f>
        <v>202</v>
      </c>
      <c r="F191" s="36">
        <f>+M184-F186</f>
        <v>8562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21063</v>
      </c>
      <c r="J209" s="38">
        <f>+C191</f>
        <v>5234</v>
      </c>
      <c r="K209" s="38">
        <f>+D191</f>
        <v>7065</v>
      </c>
      <c r="L209" s="38">
        <f>+E191</f>
        <v>202</v>
      </c>
      <c r="M209" s="38">
        <f>+F191</f>
        <v>8562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10532</v>
      </c>
      <c r="J211" s="33">
        <f>+J212+J213+J214</f>
        <v>2822</v>
      </c>
      <c r="K211" s="33">
        <f>+K212+K213+K214</f>
        <v>8519</v>
      </c>
      <c r="L211" s="33">
        <f>+L212+L213+L214</f>
        <v>5499</v>
      </c>
      <c r="M211" s="33">
        <f>+M212+M213+M214</f>
        <v>85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3610</v>
      </c>
      <c r="J212" s="34">
        <v>18</v>
      </c>
      <c r="K212" s="34">
        <v>1913</v>
      </c>
      <c r="L212" s="34">
        <v>1679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6369</v>
      </c>
      <c r="J213" s="34">
        <v>2262</v>
      </c>
      <c r="K213" s="34">
        <v>3466</v>
      </c>
      <c r="L213" s="34">
        <v>617</v>
      </c>
      <c r="M213" s="34">
        <v>24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553</v>
      </c>
      <c r="J214" s="34">
        <v>542</v>
      </c>
      <c r="K214" s="34">
        <v>3140</v>
      </c>
      <c r="L214" s="34">
        <v>3203</v>
      </c>
      <c r="M214" s="34">
        <v>61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472</v>
      </c>
      <c r="K216" s="35">
        <v>2999</v>
      </c>
      <c r="L216" s="35">
        <v>2861</v>
      </c>
      <c r="M216" s="35">
        <v>61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-15109</v>
      </c>
      <c r="J217" s="33">
        <f>+J218+J219+J220</f>
        <v>-11981</v>
      </c>
      <c r="K217" s="33">
        <f>+K218+K219+K220</f>
        <v>-8469</v>
      </c>
      <c r="L217" s="33">
        <f>+L218+L219+L220</f>
        <v>-1020</v>
      </c>
      <c r="M217" s="33">
        <f>+M218+M219+M220</f>
        <v>-32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-10192</v>
      </c>
      <c r="J219" s="34">
        <v>-4346</v>
      </c>
      <c r="K219" s="34">
        <v>-5066</v>
      </c>
      <c r="L219" s="34">
        <v>-777</v>
      </c>
      <c r="M219" s="34">
        <v>-3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-4917</v>
      </c>
      <c r="J220" s="34">
        <v>-7635</v>
      </c>
      <c r="K220" s="34">
        <v>-3403</v>
      </c>
      <c r="L220" s="34">
        <v>-243</v>
      </c>
      <c r="M220" s="34">
        <v>-29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-3168</v>
      </c>
      <c r="K222" s="35">
        <v>-2968</v>
      </c>
      <c r="L222" s="35">
        <v>-228</v>
      </c>
      <c r="M222" s="35">
        <v>-29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16486</v>
      </c>
      <c r="C225" s="36">
        <f>+J209+J211+J217</f>
        <v>-3925</v>
      </c>
      <c r="D225" s="36">
        <f>+K209+K211+K217</f>
        <v>7115</v>
      </c>
      <c r="E225" s="36">
        <f>+L209+L211+L217</f>
        <v>4681</v>
      </c>
      <c r="F225" s="36">
        <f>+M209+M211+M217</f>
        <v>8615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16486</v>
      </c>
      <c r="J240" s="38">
        <f>+C225</f>
        <v>-3925</v>
      </c>
      <c r="K240" s="38">
        <f>+D225</f>
        <v>7115</v>
      </c>
      <c r="L240" s="38">
        <f>+E225</f>
        <v>4681</v>
      </c>
      <c r="M240" s="38">
        <f>+F225</f>
        <v>8615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34433</v>
      </c>
      <c r="C242" s="33">
        <f t="shared" ref="C242:F242" si="2">C243+C245+C246</f>
        <v>12044</v>
      </c>
      <c r="D242" s="33">
        <f t="shared" si="2"/>
        <v>13777</v>
      </c>
      <c r="E242" s="33">
        <f t="shared" si="2"/>
        <v>8297</v>
      </c>
      <c r="F242" s="33">
        <f t="shared" si="2"/>
        <v>315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34404</v>
      </c>
      <c r="C243" s="37">
        <v>12015</v>
      </c>
      <c r="D243" s="37">
        <v>13777</v>
      </c>
      <c r="E243" s="37">
        <v>8297</v>
      </c>
      <c r="F243" s="37">
        <v>315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-17352</v>
      </c>
      <c r="C244" s="33">
        <v>-7158</v>
      </c>
      <c r="D244" s="33">
        <v>-6305</v>
      </c>
      <c r="E244" s="33">
        <v>-3580</v>
      </c>
      <c r="F244" s="33">
        <v>-309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29</v>
      </c>
      <c r="C246" s="37">
        <v>29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346</v>
      </c>
      <c r="C247" s="33">
        <v>130</v>
      </c>
      <c r="D247" s="33">
        <v>345</v>
      </c>
      <c r="E247" s="33">
        <v>-148</v>
      </c>
      <c r="F247" s="33">
        <v>19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-941</v>
      </c>
      <c r="C249" s="36">
        <f t="shared" ref="C249:F249" si="3">+J240-C243-C244-C245-C247-C246</f>
        <v>-8941</v>
      </c>
      <c r="D249" s="36">
        <f t="shared" si="3"/>
        <v>-702</v>
      </c>
      <c r="E249" s="36">
        <f t="shared" si="3"/>
        <v>112</v>
      </c>
      <c r="F249" s="36">
        <f t="shared" si="3"/>
        <v>8590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79" priority="2" operator="notEqual">
      <formula>B47+B48</formula>
    </cfRule>
  </conditionalFormatting>
  <conditionalFormatting sqref="B109:F109">
    <cfRule type="cellIs" dxfId="78" priority="1" operator="notEqual">
      <formula>B110+B111+B112</formula>
    </cfRule>
  </conditionalFormatting>
  <hyperlinks>
    <hyperlink ref="M4" location="Indice!A1" display="indice" xr:uid="{00000000-0004-0000-13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6" tint="0.39997558519241921"/>
  </sheetPr>
  <dimension ref="A1:J251"/>
  <sheetViews>
    <sheetView zoomScaleNormal="100" workbookViewId="0">
      <pane ySplit="4" topLeftCell="A97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248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31528</v>
      </c>
      <c r="H16" s="33">
        <f>+C46+C51+C52+C21+C25</f>
        <v>23570</v>
      </c>
      <c r="I16" s="33">
        <f>+D46+D51+D52+D21+D25</f>
        <v>7958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1716</v>
      </c>
      <c r="H17" s="34">
        <v>356</v>
      </c>
      <c r="I17" s="34">
        <v>1360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1526</v>
      </c>
      <c r="H18" s="34">
        <v>133</v>
      </c>
      <c r="I18" s="34">
        <v>1393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28286</v>
      </c>
      <c r="H19" s="34">
        <f>+H16-H17-H18</f>
        <v>23081</v>
      </c>
      <c r="I19" s="34">
        <f>+I16-I17-I18</f>
        <v>5205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661</v>
      </c>
      <c r="H20" s="42">
        <v>498</v>
      </c>
      <c r="I20" s="42">
        <v>163</v>
      </c>
    </row>
    <row r="21" spans="2:9" s="13" customFormat="1" ht="16.149999999999999" customHeight="1">
      <c r="B21" s="33">
        <v>6621</v>
      </c>
      <c r="C21" s="33">
        <v>3767</v>
      </c>
      <c r="D21" s="33">
        <v>2854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24907</v>
      </c>
      <c r="C23" s="36">
        <f>+H16-C21</f>
        <v>19803</v>
      </c>
      <c r="D23" s="36">
        <f>+I16-D21</f>
        <v>5104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7158</v>
      </c>
      <c r="C25" s="33">
        <v>5322</v>
      </c>
      <c r="D25" s="33">
        <v>1836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17749</v>
      </c>
      <c r="C27" s="36">
        <f>+C23-C25</f>
        <v>14481</v>
      </c>
      <c r="D27" s="36">
        <f>+D23-D25</f>
        <v>3268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17749</v>
      </c>
      <c r="H44" s="38">
        <f>+C27</f>
        <v>14481</v>
      </c>
      <c r="I44" s="38">
        <f>+D27</f>
        <v>3268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17709</v>
      </c>
      <c r="C46" s="33">
        <v>14466</v>
      </c>
      <c r="D46" s="33">
        <v>3243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13303</v>
      </c>
      <c r="C47" s="34">
        <v>10512</v>
      </c>
      <c r="D47" s="34">
        <v>2791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4406</v>
      </c>
      <c r="C48" s="34">
        <f>SUM(C49:C50)</f>
        <v>3954</v>
      </c>
      <c r="D48" s="34">
        <f>SUM(D49:D50)</f>
        <v>452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1758</v>
      </c>
      <c r="C49" s="84">
        <v>1332</v>
      </c>
      <c r="D49" s="84">
        <v>426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2648</v>
      </c>
      <c r="C50" s="84">
        <v>2622</v>
      </c>
      <c r="D50" s="84">
        <v>26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40</v>
      </c>
      <c r="C51" s="33">
        <v>15</v>
      </c>
      <c r="D51" s="33">
        <v>25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64698</v>
      </c>
      <c r="H70" s="33">
        <f>+H71+H75</f>
        <v>64550</v>
      </c>
      <c r="I70" s="33">
        <f>+I71+I75</f>
        <v>148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64453</v>
      </c>
      <c r="H71" s="34">
        <f>+H72+H73+H74</f>
        <v>64403</v>
      </c>
      <c r="I71" s="34">
        <f>+I72+I73+I74</f>
        <v>50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45699</v>
      </c>
      <c r="H72" s="34">
        <v>45699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35</v>
      </c>
      <c r="H73" s="34">
        <v>35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18719</v>
      </c>
      <c r="H74" s="34">
        <v>18669</v>
      </c>
      <c r="I74" s="34">
        <v>50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245</v>
      </c>
      <c r="H75" s="34">
        <v>147</v>
      </c>
      <c r="I75" s="34">
        <v>98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-2357</v>
      </c>
      <c r="H76" s="33">
        <f>+H77+H78</f>
        <v>-1670</v>
      </c>
      <c r="I76" s="33">
        <f>+I77+I78</f>
        <v>-687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-1364</v>
      </c>
      <c r="H77" s="34">
        <v>-995</v>
      </c>
      <c r="I77" s="34">
        <v>-369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-993</v>
      </c>
      <c r="H78" s="34">
        <v>-675</v>
      </c>
      <c r="I78" s="34">
        <v>-318</v>
      </c>
    </row>
    <row r="79" spans="2:9" s="13" customFormat="1" ht="16.149999999999999" customHeight="1">
      <c r="B79" s="33">
        <f>+B80+B81+B82</f>
        <v>15168</v>
      </c>
      <c r="C79" s="33">
        <f>+C80+C81+C82</f>
        <v>14909</v>
      </c>
      <c r="D79" s="33">
        <f>+D80+D81+D82</f>
        <v>259</v>
      </c>
      <c r="E79" s="61" t="s">
        <v>48</v>
      </c>
      <c r="F79" s="47" t="s">
        <v>49</v>
      </c>
      <c r="G79" s="33">
        <f>G80+G81+G82</f>
        <v>4953</v>
      </c>
      <c r="H79" s="33">
        <f>+H80+H81+H82</f>
        <v>4885</v>
      </c>
      <c r="I79" s="33">
        <f>+I80+I81+I82</f>
        <v>68</v>
      </c>
    </row>
    <row r="80" spans="2:9" s="15" customFormat="1" ht="16.149999999999999" customHeight="1">
      <c r="B80" s="34">
        <v>15164</v>
      </c>
      <c r="C80" s="43">
        <v>14905</v>
      </c>
      <c r="D80" s="43">
        <v>259</v>
      </c>
      <c r="E80" s="23" t="s">
        <v>50</v>
      </c>
      <c r="F80" s="23" t="s">
        <v>133</v>
      </c>
      <c r="G80" s="43">
        <v>1046</v>
      </c>
      <c r="H80" s="43">
        <v>984</v>
      </c>
      <c r="I80" s="43">
        <v>62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3690</v>
      </c>
      <c r="H81" s="43">
        <v>3684</v>
      </c>
      <c r="I81" s="43">
        <v>6</v>
      </c>
    </row>
    <row r="82" spans="2:9" s="15" customFormat="1" ht="16.149999999999999" customHeight="1">
      <c r="B82" s="34">
        <v>4</v>
      </c>
      <c r="C82" s="43">
        <v>4</v>
      </c>
      <c r="D82" s="43">
        <v>0</v>
      </c>
      <c r="E82" s="23" t="s">
        <v>53</v>
      </c>
      <c r="F82" s="23" t="s">
        <v>54</v>
      </c>
      <c r="G82" s="43">
        <v>217</v>
      </c>
      <c r="H82" s="43">
        <v>217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52126</v>
      </c>
      <c r="C85" s="36">
        <f>+H68+H70+H76+H79-C79</f>
        <v>52856</v>
      </c>
      <c r="D85" s="36">
        <f>+I68+I70+I76+I79-D79</f>
        <v>-730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52126</v>
      </c>
      <c r="H100" s="38">
        <f>+C85</f>
        <v>52856</v>
      </c>
      <c r="I100" s="38">
        <f>+D85</f>
        <v>-730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5</v>
      </c>
      <c r="C102" s="33">
        <f>+C103+C104</f>
        <v>0</v>
      </c>
      <c r="D102" s="33">
        <f>+D103+D104</f>
        <v>5</v>
      </c>
      <c r="E102" s="61" t="s">
        <v>58</v>
      </c>
      <c r="F102" s="47" t="s">
        <v>59</v>
      </c>
      <c r="G102" s="33">
        <f>+G103+G104</f>
        <v>61162</v>
      </c>
      <c r="H102" s="33">
        <f>+H103+H104</f>
        <v>60938</v>
      </c>
      <c r="I102" s="33">
        <f>+I103+I104</f>
        <v>224</v>
      </c>
    </row>
    <row r="103" spans="2:9" s="15" customFormat="1" ht="16.149999999999999" customHeight="1">
      <c r="B103" s="34">
        <v>5</v>
      </c>
      <c r="C103" s="34">
        <v>0</v>
      </c>
      <c r="D103" s="34">
        <v>5</v>
      </c>
      <c r="E103" s="62" t="s">
        <v>60</v>
      </c>
      <c r="F103" s="23" t="s">
        <v>61</v>
      </c>
      <c r="G103" s="34">
        <v>60908</v>
      </c>
      <c r="H103" s="34">
        <v>60908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254</v>
      </c>
      <c r="H104" s="34">
        <v>30</v>
      </c>
      <c r="I104" s="34">
        <v>224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8760</v>
      </c>
      <c r="H105" s="33">
        <f>+H106+H107+H108</f>
        <v>6719</v>
      </c>
      <c r="I105" s="33">
        <f>+I106+I107+I108</f>
        <v>2041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1646</v>
      </c>
      <c r="H106" s="34">
        <v>0</v>
      </c>
      <c r="I106" s="34">
        <v>1646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5793</v>
      </c>
      <c r="H107" s="34">
        <v>5767</v>
      </c>
      <c r="I107" s="34">
        <v>26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1321</v>
      </c>
      <c r="H108" s="34">
        <v>952</v>
      </c>
      <c r="I108" s="34">
        <v>369</v>
      </c>
    </row>
    <row r="109" spans="2:9" s="13" customFormat="1" ht="14">
      <c r="B109" s="33">
        <v>9890</v>
      </c>
      <c r="C109" s="33">
        <v>8321</v>
      </c>
      <c r="D109" s="33">
        <v>1569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8311</v>
      </c>
      <c r="C111" s="34">
        <v>7005</v>
      </c>
      <c r="D111" s="34">
        <v>1306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1579</v>
      </c>
      <c r="C112" s="34">
        <v>1316</v>
      </c>
      <c r="D112" s="34">
        <v>263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82499</v>
      </c>
      <c r="C113" s="33">
        <f>+C114+C115+C116+C117+C118+C119</f>
        <v>86120</v>
      </c>
      <c r="D113" s="33">
        <f>+D114+D115+D116+D117+D118+D119</f>
        <v>771</v>
      </c>
      <c r="E113" s="61" t="s">
        <v>69</v>
      </c>
      <c r="F113" s="47" t="s">
        <v>70</v>
      </c>
      <c r="G113" s="33">
        <f>+G114+G115+G116+G117+G118+G119</f>
        <v>4226</v>
      </c>
      <c r="H113" s="33">
        <f>+H114+H115+H116+H117+H118+H119</f>
        <v>3932</v>
      </c>
      <c r="I113" s="33">
        <f>+I114+I115+I116+I117+I118+I119</f>
        <v>4686</v>
      </c>
    </row>
    <row r="114" spans="2:10" s="15" customFormat="1" ht="16.149999999999999" customHeight="1">
      <c r="B114" s="34">
        <v>18</v>
      </c>
      <c r="C114" s="34">
        <v>11</v>
      </c>
      <c r="D114" s="34">
        <v>7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13</v>
      </c>
      <c r="H115" s="34">
        <v>10</v>
      </c>
      <c r="I115" s="34">
        <v>3</v>
      </c>
    </row>
    <row r="116" spans="2:10" s="15" customFormat="1" ht="16.149999999999999" customHeight="1">
      <c r="B116" s="34">
        <v>72439</v>
      </c>
      <c r="C116" s="34">
        <v>76479</v>
      </c>
      <c r="D116" s="34">
        <v>352</v>
      </c>
      <c r="E116" s="62" t="s">
        <v>75</v>
      </c>
      <c r="F116" s="23" t="s">
        <v>160</v>
      </c>
      <c r="G116" s="34">
        <v>2669</v>
      </c>
      <c r="H116" s="34">
        <v>2794</v>
      </c>
      <c r="I116" s="34">
        <v>4267</v>
      </c>
    </row>
    <row r="117" spans="2:10" s="15" customFormat="1" ht="16.149999999999999" customHeight="1">
      <c r="B117" s="34">
        <v>849</v>
      </c>
      <c r="C117" s="34">
        <v>765</v>
      </c>
      <c r="D117" s="34">
        <v>84</v>
      </c>
      <c r="E117" s="62" t="s">
        <v>76</v>
      </c>
      <c r="F117" s="23" t="s">
        <v>77</v>
      </c>
      <c r="G117" s="34">
        <v>142</v>
      </c>
      <c r="H117" s="34">
        <v>66</v>
      </c>
      <c r="I117" s="34">
        <v>76</v>
      </c>
    </row>
    <row r="118" spans="2:10" s="15" customFormat="1" ht="16.149999999999999" customHeight="1">
      <c r="B118" s="34">
        <v>2188</v>
      </c>
      <c r="C118" s="34">
        <v>1860</v>
      </c>
      <c r="D118" s="34">
        <v>328</v>
      </c>
      <c r="E118" s="23" t="s">
        <v>78</v>
      </c>
      <c r="F118" s="23" t="s">
        <v>79</v>
      </c>
      <c r="G118" s="34">
        <v>1402</v>
      </c>
      <c r="H118" s="34">
        <v>1062</v>
      </c>
      <c r="I118" s="34">
        <v>340</v>
      </c>
    </row>
    <row r="119" spans="2:10" s="46" customFormat="1" ht="16.149999999999999" customHeight="1">
      <c r="B119" s="34">
        <v>7005</v>
      </c>
      <c r="C119" s="34">
        <v>7005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33880</v>
      </c>
      <c r="C122" s="36">
        <f>+H100+H102+H105+H113-C102-C109-C113</f>
        <v>30004</v>
      </c>
      <c r="D122" s="36">
        <f>+I100+I102+I105+I113-D102-D109-D113</f>
        <v>3876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33880</v>
      </c>
      <c r="H137" s="38">
        <f>+C122</f>
        <v>30004</v>
      </c>
      <c r="I137" s="38">
        <f>+D122</f>
        <v>3876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2507</v>
      </c>
      <c r="C139" s="33">
        <f>+C140+C141</f>
        <v>1432</v>
      </c>
      <c r="D139" s="33">
        <f>+D140+D141</f>
        <v>1075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1486</v>
      </c>
      <c r="C140" s="34">
        <v>960</v>
      </c>
      <c r="D140" s="34">
        <v>526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1021</v>
      </c>
      <c r="C141" s="34">
        <v>472</v>
      </c>
      <c r="D141" s="34">
        <v>549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31373</v>
      </c>
      <c r="C144" s="36">
        <f>+H137-C139</f>
        <v>28572</v>
      </c>
      <c r="D144" s="36">
        <f>+I137-D139</f>
        <v>2801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33880</v>
      </c>
      <c r="H161" s="38">
        <f>+C122</f>
        <v>30004</v>
      </c>
      <c r="I161" s="38">
        <f>+D122</f>
        <v>3876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28646</v>
      </c>
      <c r="C163" s="33">
        <f>+H16-H17-H18+C141-H20</f>
        <v>23055</v>
      </c>
      <c r="D163" s="33">
        <f>+I16-I17-I18+D141-I20</f>
        <v>5591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2507</v>
      </c>
      <c r="C164" s="34">
        <f>+C139</f>
        <v>1432</v>
      </c>
      <c r="D164" s="34">
        <f>+D139</f>
        <v>1075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26139</v>
      </c>
      <c r="C165" s="34">
        <f>+C163-C164</f>
        <v>21623</v>
      </c>
      <c r="D165" s="34">
        <f>+D163-D164</f>
        <v>4516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5234</v>
      </c>
      <c r="C169" s="36">
        <f>+H161-C163-C166</f>
        <v>6949</v>
      </c>
      <c r="D169" s="36">
        <f>+I161-D163-D166</f>
        <v>-1715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31373</v>
      </c>
      <c r="H184" s="38">
        <f>+C144</f>
        <v>28572</v>
      </c>
      <c r="I184" s="38">
        <f>+D144</f>
        <v>2801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26139</v>
      </c>
      <c r="C186" s="33">
        <f>+C187</f>
        <v>21623</v>
      </c>
      <c r="D186" s="33">
        <f>+D187</f>
        <v>4516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26139</v>
      </c>
      <c r="C187" s="34">
        <f t="shared" si="0"/>
        <v>21623</v>
      </c>
      <c r="D187" s="34">
        <f t="shared" si="0"/>
        <v>4516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5234</v>
      </c>
      <c r="C191" s="36">
        <f>+H184-C186</f>
        <v>6949</v>
      </c>
      <c r="D191" s="36">
        <f>+I184-D186</f>
        <v>-1715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5234</v>
      </c>
      <c r="H209" s="38">
        <f>+C191</f>
        <v>6949</v>
      </c>
      <c r="I209" s="38">
        <f>+D191</f>
        <v>-1715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2822</v>
      </c>
      <c r="H211" s="33">
        <f>+H212+H213+H214</f>
        <v>2168</v>
      </c>
      <c r="I211" s="33">
        <f>+I212+I213+I214</f>
        <v>2857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18</v>
      </c>
      <c r="H212" s="34">
        <v>18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2262</v>
      </c>
      <c r="H213" s="34">
        <v>1957</v>
      </c>
      <c r="I213" s="34">
        <v>305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542</v>
      </c>
      <c r="H214" s="34">
        <v>193</v>
      </c>
      <c r="I214" s="34">
        <v>2552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472</v>
      </c>
      <c r="H216" s="35">
        <v>193</v>
      </c>
      <c r="I216" s="35">
        <v>2482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-11981</v>
      </c>
      <c r="H217" s="33">
        <f>+H218+H219+H220</f>
        <v>-13033</v>
      </c>
      <c r="I217" s="33">
        <f>+I218+I219+I220</f>
        <v>-1151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-4346</v>
      </c>
      <c r="H219" s="34">
        <v>-4044</v>
      </c>
      <c r="I219" s="34">
        <v>-302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-7635</v>
      </c>
      <c r="H220" s="34">
        <v>-8989</v>
      </c>
      <c r="I220" s="34">
        <v>-849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-3168</v>
      </c>
      <c r="H222" s="35">
        <v>-4538</v>
      </c>
      <c r="I222" s="35">
        <v>-833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-3925</v>
      </c>
      <c r="C225" s="36">
        <f>+H209+H211+H217</f>
        <v>-3916</v>
      </c>
      <c r="D225" s="36">
        <f>+I209+I211+I217</f>
        <v>-9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-3925</v>
      </c>
      <c r="H240" s="38">
        <f>+C225</f>
        <v>-3916</v>
      </c>
      <c r="I240" s="38">
        <f>+D225</f>
        <v>-9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12044</v>
      </c>
      <c r="C242" s="33">
        <f t="shared" ref="C242:D242" si="1">C243+C245+C246</f>
        <v>9865</v>
      </c>
      <c r="D242" s="33">
        <f t="shared" si="1"/>
        <v>2179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12015</v>
      </c>
      <c r="C243" s="37">
        <v>9840</v>
      </c>
      <c r="D243" s="37">
        <v>2175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-7158</v>
      </c>
      <c r="C244" s="33">
        <v>-5322</v>
      </c>
      <c r="D244" s="33">
        <v>-1836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143</v>
      </c>
      <c r="F245" s="111" t="s">
        <v>124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29</v>
      </c>
      <c r="C246" s="37">
        <v>25</v>
      </c>
      <c r="D246" s="37">
        <v>4</v>
      </c>
      <c r="E246" s="51" t="s">
        <v>143</v>
      </c>
      <c r="F246" s="111" t="s">
        <v>124</v>
      </c>
      <c r="G246" s="33" t="s">
        <v>291</v>
      </c>
      <c r="H246" s="114" t="s">
        <v>293</v>
      </c>
      <c r="I246" s="33"/>
    </row>
    <row r="247" spans="2:9" s="15" customFormat="1" ht="14">
      <c r="B247" s="33">
        <v>130</v>
      </c>
      <c r="C247" s="33">
        <v>304</v>
      </c>
      <c r="D247" s="33">
        <v>-174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-8941</v>
      </c>
      <c r="C249" s="36">
        <f t="shared" ref="C249:D249" si="2">+H240-C243-C244-C245-C247-C246</f>
        <v>-8763</v>
      </c>
      <c r="D249" s="36">
        <f t="shared" si="2"/>
        <v>-178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77" priority="2" operator="notEqual">
      <formula>B47+B48</formula>
    </cfRule>
  </conditionalFormatting>
  <conditionalFormatting sqref="B109:D109">
    <cfRule type="cellIs" dxfId="76" priority="1" operator="notEqual">
      <formula>B110+B111+B112</formula>
    </cfRule>
  </conditionalFormatting>
  <hyperlinks>
    <hyperlink ref="I4" location="Indice!A1" display="indice" xr:uid="{00000000-0004-0000-14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P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227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153082</v>
      </c>
      <c r="J16" s="33">
        <f>+C46+C51+C52+C21+C25</f>
        <v>33217</v>
      </c>
      <c r="K16" s="33">
        <f>+D46+D51+D52+D21+D25</f>
        <v>81316</v>
      </c>
      <c r="L16" s="33">
        <f>+E46+E51+E52+E21+E25</f>
        <v>34760</v>
      </c>
      <c r="M16" s="33">
        <f>+F46+F51+F52+F21+F25</f>
        <v>3789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7425</v>
      </c>
      <c r="J17" s="34">
        <v>1916</v>
      </c>
      <c r="K17" s="34">
        <v>2107</v>
      </c>
      <c r="L17" s="34">
        <v>3283</v>
      </c>
      <c r="M17" s="34">
        <v>119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5155</v>
      </c>
      <c r="J18" s="34">
        <v>1628</v>
      </c>
      <c r="K18" s="34">
        <v>3326</v>
      </c>
      <c r="L18" s="34">
        <v>201</v>
      </c>
      <c r="M18" s="34">
        <v>0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140502</v>
      </c>
      <c r="J19" s="34">
        <f>+J16-J17-J18</f>
        <v>29673</v>
      </c>
      <c r="K19" s="34">
        <f>+K16-K17-K18</f>
        <v>75883</v>
      </c>
      <c r="L19" s="34">
        <f>+L16-L17-L18</f>
        <v>31276</v>
      </c>
      <c r="M19" s="34">
        <f>+M16-M17-M18</f>
        <v>3670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3836</v>
      </c>
      <c r="J20" s="42">
        <v>799</v>
      </c>
      <c r="K20" s="42">
        <v>1602</v>
      </c>
      <c r="L20" s="42">
        <v>1432</v>
      </c>
      <c r="M20" s="42">
        <v>3</v>
      </c>
      <c r="O20" s="107"/>
      <c r="P20" s="15"/>
    </row>
    <row r="21" spans="2:16" s="13" customFormat="1" ht="16.149999999999999" customHeight="1">
      <c r="B21" s="33">
        <v>43379</v>
      </c>
      <c r="C21" s="33">
        <v>6843</v>
      </c>
      <c r="D21" s="33">
        <v>20362</v>
      </c>
      <c r="E21" s="33">
        <v>14930</v>
      </c>
      <c r="F21" s="33">
        <v>1244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109703</v>
      </c>
      <c r="C23" s="36">
        <f>+J16-C21</f>
        <v>26374</v>
      </c>
      <c r="D23" s="36">
        <f>+K16-D21</f>
        <v>60954</v>
      </c>
      <c r="E23" s="36">
        <f>+L16-E21</f>
        <v>19830</v>
      </c>
      <c r="F23" s="36">
        <f>+M16-F21</f>
        <v>2545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18840</v>
      </c>
      <c r="C25" s="33">
        <v>7652</v>
      </c>
      <c r="D25" s="33">
        <v>6978</v>
      </c>
      <c r="E25" s="33">
        <v>3887</v>
      </c>
      <c r="F25" s="33">
        <v>323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90863</v>
      </c>
      <c r="C27" s="36">
        <f>+C23-C25</f>
        <v>18722</v>
      </c>
      <c r="D27" s="36">
        <f>+D23-D25</f>
        <v>53976</v>
      </c>
      <c r="E27" s="36">
        <f>+E23-E25</f>
        <v>15943</v>
      </c>
      <c r="F27" s="36">
        <f>+F23-F25</f>
        <v>2222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90863</v>
      </c>
      <c r="J44" s="38">
        <f>+C27</f>
        <v>18722</v>
      </c>
      <c r="K44" s="38">
        <f>+D27</f>
        <v>53976</v>
      </c>
      <c r="L44" s="38">
        <f>+E27</f>
        <v>15943</v>
      </c>
      <c r="M44" s="38">
        <f>+F27</f>
        <v>2222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90698</v>
      </c>
      <c r="C46" s="33">
        <v>18677</v>
      </c>
      <c r="D46" s="33">
        <v>53872</v>
      </c>
      <c r="E46" s="33">
        <v>15941</v>
      </c>
      <c r="F46" s="33">
        <v>2208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v>70078</v>
      </c>
      <c r="C47" s="34">
        <v>14064</v>
      </c>
      <c r="D47" s="34">
        <v>42150</v>
      </c>
      <c r="E47" s="34">
        <v>12162</v>
      </c>
      <c r="F47" s="34">
        <v>1702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20620</v>
      </c>
      <c r="C48" s="34">
        <f>SUM(C49:C50)</f>
        <v>4613</v>
      </c>
      <c r="D48" s="34">
        <f>SUM(D49:D50)</f>
        <v>11722</v>
      </c>
      <c r="E48" s="34">
        <f>SUM(E49:E50)</f>
        <v>3779</v>
      </c>
      <c r="F48" s="34">
        <f>SUM(F49:F50)</f>
        <v>506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v>13834</v>
      </c>
      <c r="C49" s="84">
        <v>1834</v>
      </c>
      <c r="D49" s="84">
        <v>8062</v>
      </c>
      <c r="E49" s="84">
        <v>3493</v>
      </c>
      <c r="F49" s="84">
        <v>445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v>6786</v>
      </c>
      <c r="C50" s="84">
        <v>2779</v>
      </c>
      <c r="D50" s="84">
        <v>3660</v>
      </c>
      <c r="E50" s="84">
        <v>286</v>
      </c>
      <c r="F50" s="84">
        <v>61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165</v>
      </c>
      <c r="C51" s="33">
        <v>45</v>
      </c>
      <c r="D51" s="33">
        <v>104</v>
      </c>
      <c r="E51" s="33">
        <v>2</v>
      </c>
      <c r="F51" s="33">
        <v>14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112258</v>
      </c>
      <c r="J70" s="33">
        <f>+J71+J75</f>
        <v>71198</v>
      </c>
      <c r="K70" s="33">
        <f>+K71+K75</f>
        <v>23408</v>
      </c>
      <c r="L70" s="33">
        <f>+L71+L75</f>
        <v>17652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102383</v>
      </c>
      <c r="J71" s="34">
        <f>+J72+J73+J74</f>
        <v>70905</v>
      </c>
      <c r="K71" s="34">
        <f>+K72+K73+K74</f>
        <v>23105</v>
      </c>
      <c r="L71" s="34">
        <f>+L72+L73+L74</f>
        <v>8373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57716</v>
      </c>
      <c r="J72" s="34">
        <v>51550</v>
      </c>
      <c r="K72" s="34">
        <v>1980</v>
      </c>
      <c r="L72" s="34">
        <v>4186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130</v>
      </c>
      <c r="J73" s="34">
        <v>41</v>
      </c>
      <c r="K73" s="34">
        <v>50</v>
      </c>
      <c r="L73" s="34">
        <v>39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44537</v>
      </c>
      <c r="J74" s="34">
        <v>19314</v>
      </c>
      <c r="K74" s="34">
        <v>21075</v>
      </c>
      <c r="L74" s="34">
        <v>4148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9875</v>
      </c>
      <c r="J75" s="34">
        <v>293</v>
      </c>
      <c r="K75" s="34">
        <v>303</v>
      </c>
      <c r="L75" s="34">
        <v>9279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-9651</v>
      </c>
      <c r="J76" s="33">
        <f>+J77+J78</f>
        <v>-2402</v>
      </c>
      <c r="K76" s="33">
        <f>+K77+K78</f>
        <v>-2705</v>
      </c>
      <c r="L76" s="33">
        <f>+L77+L78</f>
        <v>-1347</v>
      </c>
      <c r="M76" s="33">
        <f>+M77+M78</f>
        <v>-3197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-3673</v>
      </c>
      <c r="J77" s="34">
        <v>-1157</v>
      </c>
      <c r="K77" s="34">
        <v>-1303</v>
      </c>
      <c r="L77" s="34">
        <v>-1213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-5978</v>
      </c>
      <c r="J78" s="34">
        <v>-1245</v>
      </c>
      <c r="K78" s="34">
        <v>-1402</v>
      </c>
      <c r="L78" s="34">
        <v>-134</v>
      </c>
      <c r="M78" s="34">
        <v>-3197</v>
      </c>
      <c r="O78" s="107"/>
    </row>
    <row r="79" spans="2:16" s="13" customFormat="1" ht="16.149999999999999" customHeight="1">
      <c r="B79" s="33">
        <f>+B80+B81+B82</f>
        <v>16217</v>
      </c>
      <c r="C79" s="33">
        <f>+C80+C81+C82</f>
        <v>14440</v>
      </c>
      <c r="D79" s="33">
        <f>+D80+D81+D82</f>
        <v>2141</v>
      </c>
      <c r="E79" s="33">
        <f>+E80+E81+E82</f>
        <v>736</v>
      </c>
      <c r="F79" s="33">
        <f>+F80+F81+F82</f>
        <v>13</v>
      </c>
      <c r="G79" s="61" t="s">
        <v>48</v>
      </c>
      <c r="H79" s="47" t="s">
        <v>49</v>
      </c>
      <c r="I79" s="33">
        <f>I80+I81+I82</f>
        <v>6286</v>
      </c>
      <c r="J79" s="33">
        <f>+J80+J81+J82</f>
        <v>4845</v>
      </c>
      <c r="K79" s="33">
        <f>+K80+K81+K82</f>
        <v>515</v>
      </c>
      <c r="L79" s="33">
        <f>+L80+L81+L82</f>
        <v>555</v>
      </c>
      <c r="M79" s="33">
        <f>+M80+M81+M82</f>
        <v>1484</v>
      </c>
      <c r="O79" s="107"/>
    </row>
    <row r="80" spans="2:16" s="15" customFormat="1" ht="16.149999999999999" customHeight="1">
      <c r="B80" s="34">
        <v>16201</v>
      </c>
      <c r="C80" s="43">
        <v>14436</v>
      </c>
      <c r="D80" s="43">
        <v>2140</v>
      </c>
      <c r="E80" s="43">
        <v>725</v>
      </c>
      <c r="F80" s="43">
        <v>13</v>
      </c>
      <c r="G80" s="23" t="s">
        <v>50</v>
      </c>
      <c r="H80" s="23" t="s">
        <v>133</v>
      </c>
      <c r="I80" s="43">
        <v>2418</v>
      </c>
      <c r="J80" s="43">
        <v>1228</v>
      </c>
      <c r="K80" s="43">
        <v>443</v>
      </c>
      <c r="L80" s="43">
        <v>376</v>
      </c>
      <c r="M80" s="43">
        <v>1484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3619</v>
      </c>
      <c r="J81" s="43">
        <v>3394</v>
      </c>
      <c r="K81" s="43">
        <v>67</v>
      </c>
      <c r="L81" s="43">
        <v>158</v>
      </c>
      <c r="M81" s="43">
        <v>0</v>
      </c>
      <c r="O81" s="107"/>
    </row>
    <row r="82" spans="2:16" s="15" customFormat="1" ht="16.149999999999999" customHeight="1">
      <c r="B82" s="34">
        <v>16</v>
      </c>
      <c r="C82" s="43">
        <v>4</v>
      </c>
      <c r="D82" s="43">
        <v>1</v>
      </c>
      <c r="E82" s="43">
        <v>11</v>
      </c>
      <c r="F82" s="43">
        <v>0</v>
      </c>
      <c r="G82" s="23" t="s">
        <v>53</v>
      </c>
      <c r="H82" s="23" t="s">
        <v>54</v>
      </c>
      <c r="I82" s="43">
        <v>249</v>
      </c>
      <c r="J82" s="43">
        <v>223</v>
      </c>
      <c r="K82" s="43">
        <v>5</v>
      </c>
      <c r="L82" s="43">
        <v>21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92676</v>
      </c>
      <c r="C85" s="36">
        <f>+J68+J70+J76+J79-C79</f>
        <v>59201</v>
      </c>
      <c r="D85" s="36">
        <f>+K68+K70+K76+K79-D79</f>
        <v>19077</v>
      </c>
      <c r="E85" s="36">
        <f>+L68+L70+L76+L79-E79</f>
        <v>16124</v>
      </c>
      <c r="F85" s="36">
        <f>+M68+M70+M76+M79-F79</f>
        <v>-1726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92676</v>
      </c>
      <c r="J100" s="38">
        <f>+C85</f>
        <v>59201</v>
      </c>
      <c r="K100" s="38">
        <f>+D85</f>
        <v>19077</v>
      </c>
      <c r="L100" s="38">
        <f>+E85</f>
        <v>16124</v>
      </c>
      <c r="M100" s="38">
        <f>+F85</f>
        <v>-1726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3</v>
      </c>
      <c r="C102" s="33">
        <f>+C103+C104</f>
        <v>3</v>
      </c>
      <c r="D102" s="33">
        <f>+D103+D104</f>
        <v>0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99881</v>
      </c>
      <c r="J102" s="33">
        <f>+J103+J104</f>
        <v>72246</v>
      </c>
      <c r="K102" s="33">
        <f>+K103+K104</f>
        <v>20768</v>
      </c>
      <c r="L102" s="33">
        <f>+L103+L104</f>
        <v>6867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3</v>
      </c>
      <c r="C103" s="34">
        <v>3</v>
      </c>
      <c r="D103" s="34">
        <v>0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96359</v>
      </c>
      <c r="J103" s="34">
        <v>71964</v>
      </c>
      <c r="K103" s="34">
        <v>19503</v>
      </c>
      <c r="L103" s="34">
        <v>4892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3522</v>
      </c>
      <c r="J104" s="34">
        <v>282</v>
      </c>
      <c r="K104" s="34">
        <v>1265</v>
      </c>
      <c r="L104" s="34">
        <v>1975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116666</v>
      </c>
      <c r="J105" s="33">
        <f>+J106+J107+J108</f>
        <v>9115</v>
      </c>
      <c r="K105" s="33">
        <f>+K106+K107+K108</f>
        <v>351</v>
      </c>
      <c r="L105" s="33">
        <f>+L106+L107+L108</f>
        <v>286</v>
      </c>
      <c r="M105" s="33">
        <f>+M106+M107+M108</f>
        <v>106914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79647</v>
      </c>
      <c r="J106" s="34">
        <v>1658</v>
      </c>
      <c r="K106" s="34">
        <v>0</v>
      </c>
      <c r="L106" s="34">
        <v>0</v>
      </c>
      <c r="M106" s="34">
        <v>77989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6786</v>
      </c>
      <c r="J107" s="34">
        <v>6088</v>
      </c>
      <c r="K107" s="34">
        <v>351</v>
      </c>
      <c r="L107" s="34">
        <v>286</v>
      </c>
      <c r="M107" s="34">
        <v>61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30233</v>
      </c>
      <c r="J108" s="34">
        <v>1369</v>
      </c>
      <c r="K108" s="34">
        <v>0</v>
      </c>
      <c r="L108" s="34">
        <v>0</v>
      </c>
      <c r="M108" s="34">
        <v>28864</v>
      </c>
      <c r="O108" s="107"/>
      <c r="P108" s="13"/>
    </row>
    <row r="109" spans="2:16" s="13" customFormat="1" ht="28">
      <c r="B109" s="33">
        <v>105850</v>
      </c>
      <c r="C109" s="33">
        <v>10489</v>
      </c>
      <c r="D109" s="33">
        <v>1177</v>
      </c>
      <c r="E109" s="33">
        <v>514</v>
      </c>
      <c r="F109" s="33">
        <v>93670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90734</v>
      </c>
      <c r="C110" s="34">
        <v>0</v>
      </c>
      <c r="D110" s="34">
        <v>0</v>
      </c>
      <c r="E110" s="34">
        <v>0</v>
      </c>
      <c r="F110" s="34">
        <v>90734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9551</v>
      </c>
      <c r="C111" s="34">
        <v>8836</v>
      </c>
      <c r="D111" s="34">
        <v>368</v>
      </c>
      <c r="E111" s="34">
        <v>286</v>
      </c>
      <c r="F111" s="34">
        <v>61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5565</v>
      </c>
      <c r="C112" s="34">
        <v>1653</v>
      </c>
      <c r="D112" s="34">
        <v>809</v>
      </c>
      <c r="E112" s="34">
        <v>228</v>
      </c>
      <c r="F112" s="34">
        <v>2875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15989</v>
      </c>
      <c r="C113" s="33">
        <f>+C114+C115+C116+C117+C118+C119</f>
        <v>88207</v>
      </c>
      <c r="D113" s="33">
        <f>+D114+D115+D116+D117+D118+D119</f>
        <v>7665</v>
      </c>
      <c r="E113" s="33">
        <f>+E114+E115+E116+E117+E118+E119</f>
        <v>10727</v>
      </c>
      <c r="F113" s="33">
        <f>+F114+F115+F116+F117+F118+F119</f>
        <v>3496</v>
      </c>
      <c r="G113" s="61" t="s">
        <v>69</v>
      </c>
      <c r="H113" s="47" t="s">
        <v>70</v>
      </c>
      <c r="I113" s="33">
        <f>+I114+I115+I116+I117+I118+I119</f>
        <v>6564</v>
      </c>
      <c r="J113" s="33">
        <f>+J114+J115+J116+J117+J118+J119</f>
        <v>4670</v>
      </c>
      <c r="K113" s="33">
        <f>+K114+K115+K116+K117+K118+K119</f>
        <v>71900</v>
      </c>
      <c r="L113" s="33">
        <f>+L114+L115+L116+L117+L118+L119</f>
        <v>17806</v>
      </c>
      <c r="M113" s="33">
        <f>+M114+M115+M116+M117+M118+M119</f>
        <v>6294</v>
      </c>
      <c r="O113" s="15"/>
      <c r="P113" s="15"/>
    </row>
    <row r="114" spans="2:16" s="15" customFormat="1" ht="16.149999999999999" customHeight="1">
      <c r="B114" s="34">
        <v>215</v>
      </c>
      <c r="C114" s="34">
        <v>16</v>
      </c>
      <c r="D114" s="34">
        <v>88</v>
      </c>
      <c r="E114" s="34">
        <v>105</v>
      </c>
      <c r="F114" s="34">
        <v>6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166</v>
      </c>
      <c r="J115" s="34">
        <v>16</v>
      </c>
      <c r="K115" s="34">
        <v>50</v>
      </c>
      <c r="L115" s="34">
        <v>97</v>
      </c>
      <c r="M115" s="34">
        <v>3</v>
      </c>
    </row>
    <row r="116" spans="2:16" s="15" customFormat="1" ht="16.149999999999999" customHeight="1">
      <c r="B116" s="34">
        <v>0</v>
      </c>
      <c r="C116" s="34">
        <v>76926</v>
      </c>
      <c r="D116" s="34">
        <v>4760</v>
      </c>
      <c r="E116" s="34">
        <v>8953</v>
      </c>
      <c r="F116" s="34">
        <v>3467</v>
      </c>
      <c r="G116" s="62" t="s">
        <v>75</v>
      </c>
      <c r="H116" s="23" t="s">
        <v>160</v>
      </c>
      <c r="I116" s="34">
        <v>0</v>
      </c>
      <c r="J116" s="34">
        <v>2809</v>
      </c>
      <c r="K116" s="34">
        <v>70284</v>
      </c>
      <c r="L116" s="34">
        <v>16133</v>
      </c>
      <c r="M116" s="34">
        <v>4880</v>
      </c>
      <c r="O116" s="107"/>
      <c r="P116" s="13"/>
    </row>
    <row r="117" spans="2:16" s="15" customFormat="1" ht="16.149999999999999" customHeight="1">
      <c r="B117" s="34">
        <v>875</v>
      </c>
      <c r="C117" s="34">
        <v>872</v>
      </c>
      <c r="D117" s="34">
        <v>0</v>
      </c>
      <c r="E117" s="34">
        <v>0</v>
      </c>
      <c r="F117" s="34">
        <v>3</v>
      </c>
      <c r="G117" s="62" t="s">
        <v>76</v>
      </c>
      <c r="H117" s="23" t="s">
        <v>77</v>
      </c>
      <c r="I117" s="34">
        <v>1764</v>
      </c>
      <c r="J117" s="34">
        <v>307</v>
      </c>
      <c r="K117" s="34">
        <v>588</v>
      </c>
      <c r="L117" s="34">
        <v>47</v>
      </c>
      <c r="M117" s="34">
        <v>822</v>
      </c>
      <c r="O117" s="107"/>
    </row>
    <row r="118" spans="2:16" s="15" customFormat="1" ht="16.149999999999999" customHeight="1">
      <c r="B118" s="34">
        <v>6173</v>
      </c>
      <c r="C118" s="34">
        <v>1667</v>
      </c>
      <c r="D118" s="34">
        <v>2817</v>
      </c>
      <c r="E118" s="34">
        <v>1669</v>
      </c>
      <c r="F118" s="34">
        <v>20</v>
      </c>
      <c r="G118" s="23" t="s">
        <v>78</v>
      </c>
      <c r="H118" s="23" t="s">
        <v>79</v>
      </c>
      <c r="I118" s="34">
        <v>4634</v>
      </c>
      <c r="J118" s="34">
        <v>1538</v>
      </c>
      <c r="K118" s="34">
        <v>978</v>
      </c>
      <c r="L118" s="34">
        <v>1529</v>
      </c>
      <c r="M118" s="34">
        <v>589</v>
      </c>
      <c r="O118" s="107"/>
    </row>
    <row r="119" spans="2:16" s="46" customFormat="1" ht="16.149999999999999" customHeight="1">
      <c r="B119" s="34">
        <v>8726</v>
      </c>
      <c r="C119" s="34">
        <v>8726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193945</v>
      </c>
      <c r="C122" s="36">
        <f>+J100+J102+J105+J113-C102-C109-C113</f>
        <v>46533</v>
      </c>
      <c r="D122" s="36">
        <f>+K100+K102+K105+K113-D102-D109-D113</f>
        <v>103254</v>
      </c>
      <c r="E122" s="36">
        <f>+L100+L102+L105+L113-E102-E109-E113</f>
        <v>29842</v>
      </c>
      <c r="F122" s="36">
        <f>+M100+M102+M105+M113-F102-F109-F113</f>
        <v>14316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193945</v>
      </c>
      <c r="J137" s="38">
        <f>+C122</f>
        <v>46533</v>
      </c>
      <c r="K137" s="38">
        <f>+D122</f>
        <v>103254</v>
      </c>
      <c r="L137" s="38">
        <f>+E122</f>
        <v>29842</v>
      </c>
      <c r="M137" s="38">
        <f>+F122</f>
        <v>14316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92980</v>
      </c>
      <c r="C139" s="33">
        <f>+C140+C141</f>
        <v>2661</v>
      </c>
      <c r="D139" s="33">
        <f>+D140+D141</f>
        <v>78081</v>
      </c>
      <c r="E139" s="33">
        <f>+E140+E141</f>
        <v>9106</v>
      </c>
      <c r="F139" s="33">
        <f>+F140+F141</f>
        <v>3132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0">SUM(C140:F140)</f>
        <v>69600</v>
      </c>
      <c r="C140" s="34">
        <v>1568</v>
      </c>
      <c r="D140" s="34">
        <v>56701</v>
      </c>
      <c r="E140" s="34">
        <v>8770</v>
      </c>
      <c r="F140" s="34">
        <v>2561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0"/>
        <v>23380</v>
      </c>
      <c r="C141" s="34">
        <v>1093</v>
      </c>
      <c r="D141" s="34">
        <v>21380</v>
      </c>
      <c r="E141" s="34">
        <v>336</v>
      </c>
      <c r="F141" s="34">
        <v>571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100965</v>
      </c>
      <c r="C144" s="36">
        <f>+J137-C139</f>
        <v>43872</v>
      </c>
      <c r="D144" s="36">
        <f>+K137-D139</f>
        <v>25173</v>
      </c>
      <c r="E144" s="36">
        <f>+L137-E139</f>
        <v>20736</v>
      </c>
      <c r="F144" s="36">
        <f>+M137-F139</f>
        <v>11184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193945</v>
      </c>
      <c r="J161" s="38">
        <f>+C122</f>
        <v>46533</v>
      </c>
      <c r="K161" s="38">
        <f>+D122</f>
        <v>103254</v>
      </c>
      <c r="L161" s="38">
        <f>+E122</f>
        <v>29842</v>
      </c>
      <c r="M161" s="38">
        <f>+F122</f>
        <v>14316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160046</v>
      </c>
      <c r="C163" s="33">
        <f>+J16-J17-J18+C141-J20</f>
        <v>29967</v>
      </c>
      <c r="D163" s="33">
        <f>+K16-K17-K18+D141-K20</f>
        <v>95661</v>
      </c>
      <c r="E163" s="33">
        <f>+L16-L17-L18+E141-L20</f>
        <v>30180</v>
      </c>
      <c r="F163" s="33">
        <f>+M16-M17-M18+F141-M20</f>
        <v>4238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92980</v>
      </c>
      <c r="C164" s="34">
        <f>+C139</f>
        <v>2661</v>
      </c>
      <c r="D164" s="34">
        <f>+D139</f>
        <v>78081</v>
      </c>
      <c r="E164" s="34">
        <f>+E139</f>
        <v>9106</v>
      </c>
      <c r="F164" s="34">
        <f>+F139</f>
        <v>3132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67066</v>
      </c>
      <c r="C165" s="34">
        <f>+C163-C164</f>
        <v>27306</v>
      </c>
      <c r="D165" s="34">
        <f>+D163-D164</f>
        <v>17580</v>
      </c>
      <c r="E165" s="34">
        <f>+E163-E164</f>
        <v>21074</v>
      </c>
      <c r="F165" s="34">
        <f>+F163-F164</f>
        <v>1106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33899</v>
      </c>
      <c r="C169" s="36">
        <f>+J161-C163-C166</f>
        <v>16566</v>
      </c>
      <c r="D169" s="36">
        <f>+K161-D163-D166</f>
        <v>7593</v>
      </c>
      <c r="E169" s="36">
        <f>+L161-E163-E166</f>
        <v>-338</v>
      </c>
      <c r="F169" s="36">
        <f>+M161-F163-F166</f>
        <v>10078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100965</v>
      </c>
      <c r="J184" s="38">
        <f>+C144</f>
        <v>43872</v>
      </c>
      <c r="K184" s="38">
        <f>+D144</f>
        <v>25173</v>
      </c>
      <c r="L184" s="38">
        <f>+E144</f>
        <v>20736</v>
      </c>
      <c r="M184" s="38">
        <f>+F144</f>
        <v>11184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67066</v>
      </c>
      <c r="C186" s="33">
        <f>+C187</f>
        <v>27306</v>
      </c>
      <c r="D186" s="33">
        <f>+D187</f>
        <v>17580</v>
      </c>
      <c r="E186" s="33">
        <f>+E187</f>
        <v>21074</v>
      </c>
      <c r="F186" s="33">
        <f>+F187</f>
        <v>1106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1">+B165</f>
        <v>67066</v>
      </c>
      <c r="C187" s="34">
        <f t="shared" si="1"/>
        <v>27306</v>
      </c>
      <c r="D187" s="34">
        <f t="shared" si="1"/>
        <v>17580</v>
      </c>
      <c r="E187" s="34">
        <f t="shared" si="1"/>
        <v>21074</v>
      </c>
      <c r="F187" s="34">
        <f t="shared" si="1"/>
        <v>1106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1"/>
        <v>0</v>
      </c>
      <c r="C188" s="33">
        <f t="shared" si="1"/>
        <v>0</v>
      </c>
      <c r="D188" s="33">
        <f t="shared" si="1"/>
        <v>0</v>
      </c>
      <c r="E188" s="33">
        <f t="shared" si="1"/>
        <v>0</v>
      </c>
      <c r="F188" s="33">
        <f t="shared" si="1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33899</v>
      </c>
      <c r="C191" s="36">
        <f>+J184-C186</f>
        <v>16566</v>
      </c>
      <c r="D191" s="36">
        <f>+K184-D186</f>
        <v>7593</v>
      </c>
      <c r="E191" s="36">
        <f>+L184-E186</f>
        <v>-338</v>
      </c>
      <c r="F191" s="36">
        <f>+M184-F186</f>
        <v>10078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33899</v>
      </c>
      <c r="J209" s="38">
        <f>+C191</f>
        <v>16566</v>
      </c>
      <c r="K209" s="38">
        <f>+D191</f>
        <v>7593</v>
      </c>
      <c r="L209" s="38">
        <f>+E191</f>
        <v>-338</v>
      </c>
      <c r="M209" s="38">
        <f>+F191</f>
        <v>10078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10135</v>
      </c>
      <c r="J211" s="33">
        <f>+J212+J213+J214</f>
        <v>1891</v>
      </c>
      <c r="K211" s="33">
        <f>+K212+K213+K214</f>
        <v>9240</v>
      </c>
      <c r="L211" s="33">
        <f>+L212+L213+L214</f>
        <v>6089</v>
      </c>
      <c r="M211" s="33">
        <f>+M212+M213+M214</f>
        <v>77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4316</v>
      </c>
      <c r="J212" s="34">
        <v>24</v>
      </c>
      <c r="K212" s="34">
        <v>2315</v>
      </c>
      <c r="L212" s="34">
        <v>1977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5182</v>
      </c>
      <c r="J213" s="34">
        <v>1276</v>
      </c>
      <c r="K213" s="34">
        <v>3266</v>
      </c>
      <c r="L213" s="34">
        <v>622</v>
      </c>
      <c r="M213" s="34">
        <v>18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637</v>
      </c>
      <c r="J214" s="34">
        <v>591</v>
      </c>
      <c r="K214" s="34">
        <v>3659</v>
      </c>
      <c r="L214" s="34">
        <v>3490</v>
      </c>
      <c r="M214" s="34">
        <v>59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570</v>
      </c>
      <c r="K216" s="35">
        <v>3475</v>
      </c>
      <c r="L216" s="35">
        <v>3058</v>
      </c>
      <c r="M216" s="35">
        <v>59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-12192</v>
      </c>
      <c r="J217" s="33">
        <f>+J218+J219+J220</f>
        <v>-8988</v>
      </c>
      <c r="K217" s="33">
        <f>+K218+K219+K220</f>
        <v>-9144</v>
      </c>
      <c r="L217" s="33">
        <f>+L218+L219+L220</f>
        <v>-1196</v>
      </c>
      <c r="M217" s="33">
        <f>+M218+M219+M220</f>
        <v>-26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-10429</v>
      </c>
      <c r="J219" s="34">
        <v>-4233</v>
      </c>
      <c r="K219" s="34">
        <v>-5372</v>
      </c>
      <c r="L219" s="34">
        <v>-821</v>
      </c>
      <c r="M219" s="34">
        <v>-3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-1763</v>
      </c>
      <c r="J220" s="34">
        <v>-4755</v>
      </c>
      <c r="K220" s="34">
        <v>-3772</v>
      </c>
      <c r="L220" s="34">
        <v>-375</v>
      </c>
      <c r="M220" s="34">
        <v>-23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-3602</v>
      </c>
      <c r="K222" s="35">
        <v>-3230</v>
      </c>
      <c r="L222" s="35">
        <v>-307</v>
      </c>
      <c r="M222" s="35">
        <v>-23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31842</v>
      </c>
      <c r="C225" s="36">
        <f>+J209+J211+J217</f>
        <v>9469</v>
      </c>
      <c r="D225" s="36">
        <f>+K209+K211+K217</f>
        <v>7689</v>
      </c>
      <c r="E225" s="36">
        <f>+L209+L211+L217</f>
        <v>4555</v>
      </c>
      <c r="F225" s="36">
        <f>+M209+M211+M217</f>
        <v>10129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31842</v>
      </c>
      <c r="J240" s="38">
        <f>+C225</f>
        <v>9469</v>
      </c>
      <c r="K240" s="38">
        <f>+D225</f>
        <v>7689</v>
      </c>
      <c r="L240" s="38">
        <f>+E225</f>
        <v>4555</v>
      </c>
      <c r="M240" s="38">
        <f>+F225</f>
        <v>10129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39163</v>
      </c>
      <c r="C242" s="33">
        <f t="shared" ref="C242:F242" si="2">C243+C245+C246</f>
        <v>12136</v>
      </c>
      <c r="D242" s="33">
        <f t="shared" si="2"/>
        <v>16778</v>
      </c>
      <c r="E242" s="33">
        <f t="shared" si="2"/>
        <v>9929</v>
      </c>
      <c r="F242" s="33">
        <f t="shared" si="2"/>
        <v>320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39134</v>
      </c>
      <c r="C243" s="37">
        <v>12107</v>
      </c>
      <c r="D243" s="37">
        <v>16778</v>
      </c>
      <c r="E243" s="37">
        <v>9929</v>
      </c>
      <c r="F243" s="37">
        <v>320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-18840</v>
      </c>
      <c r="C244" s="33">
        <v>-7652</v>
      </c>
      <c r="D244" s="33">
        <v>-6978</v>
      </c>
      <c r="E244" s="33">
        <v>-3887</v>
      </c>
      <c r="F244" s="33">
        <v>-323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29</v>
      </c>
      <c r="C246" s="37">
        <v>29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98</v>
      </c>
      <c r="C247" s="33">
        <v>337</v>
      </c>
      <c r="D247" s="33">
        <v>643</v>
      </c>
      <c r="E247" s="33">
        <v>-939</v>
      </c>
      <c r="F247" s="33">
        <v>57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11421</v>
      </c>
      <c r="C249" s="36">
        <f t="shared" ref="C249:F249" si="3">+J240-C243-C244-C245-C247-C246</f>
        <v>4648</v>
      </c>
      <c r="D249" s="36">
        <f t="shared" si="3"/>
        <v>-2754</v>
      </c>
      <c r="E249" s="36">
        <f t="shared" si="3"/>
        <v>-548</v>
      </c>
      <c r="F249" s="36">
        <f t="shared" si="3"/>
        <v>10075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75" priority="2" operator="notEqual">
      <formula>B47+B48</formula>
    </cfRule>
  </conditionalFormatting>
  <conditionalFormatting sqref="B109:F109">
    <cfRule type="cellIs" dxfId="74" priority="1" operator="notEqual">
      <formula>B110+B111+B112</formula>
    </cfRule>
  </conditionalFormatting>
  <hyperlinks>
    <hyperlink ref="M4" location="Indice!A1" display="indice" xr:uid="{00000000-0004-0000-15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6" tint="0.39997558519241921"/>
  </sheetPr>
  <dimension ref="A1:J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249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33217</v>
      </c>
      <c r="H16" s="33">
        <f>+C46+C51+C52+C21+C25</f>
        <v>24768</v>
      </c>
      <c r="I16" s="33">
        <f>+D46+D51+D52+D21+D25</f>
        <v>8449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1916</v>
      </c>
      <c r="H17" s="34">
        <v>411</v>
      </c>
      <c r="I17" s="34">
        <v>1505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1628</v>
      </c>
      <c r="H18" s="34">
        <v>96</v>
      </c>
      <c r="I18" s="34">
        <v>1532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29673</v>
      </c>
      <c r="H19" s="34">
        <f>+H16-H17-H18</f>
        <v>24261</v>
      </c>
      <c r="I19" s="34">
        <f>+I16-I17-I18</f>
        <v>5412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799</v>
      </c>
      <c r="H20" s="42">
        <v>636</v>
      </c>
      <c r="I20" s="42">
        <v>163</v>
      </c>
    </row>
    <row r="21" spans="2:9" s="13" customFormat="1" ht="16.149999999999999" customHeight="1">
      <c r="B21" s="33">
        <v>6843</v>
      </c>
      <c r="C21" s="33">
        <v>3888</v>
      </c>
      <c r="D21" s="33">
        <v>2955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26374</v>
      </c>
      <c r="C23" s="36">
        <f>+H16-C21</f>
        <v>20880</v>
      </c>
      <c r="D23" s="36">
        <f>+I16-D21</f>
        <v>5494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7652</v>
      </c>
      <c r="C25" s="33">
        <v>5622</v>
      </c>
      <c r="D25" s="33">
        <v>2030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18722</v>
      </c>
      <c r="C27" s="36">
        <f>+C23-C25</f>
        <v>15258</v>
      </c>
      <c r="D27" s="36">
        <f>+D23-D25</f>
        <v>3464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18722</v>
      </c>
      <c r="H44" s="38">
        <f>+C27</f>
        <v>15258</v>
      </c>
      <c r="I44" s="38">
        <f>+D27</f>
        <v>3464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18677</v>
      </c>
      <c r="C46" s="33">
        <v>15240</v>
      </c>
      <c r="D46" s="33">
        <v>3437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14064</v>
      </c>
      <c r="C47" s="34">
        <v>11110</v>
      </c>
      <c r="D47" s="34">
        <v>2954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4613</v>
      </c>
      <c r="C48" s="34">
        <f>SUM(C49:C50)</f>
        <v>4130</v>
      </c>
      <c r="D48" s="34">
        <f>SUM(D49:D50)</f>
        <v>483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1834</v>
      </c>
      <c r="C49" s="84">
        <v>1380</v>
      </c>
      <c r="D49" s="84">
        <v>454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2779</v>
      </c>
      <c r="C50" s="84">
        <v>2750</v>
      </c>
      <c r="D50" s="84">
        <v>29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45</v>
      </c>
      <c r="C51" s="33">
        <v>18</v>
      </c>
      <c r="D51" s="33">
        <v>27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71198</v>
      </c>
      <c r="H70" s="33">
        <f>+H71+H75</f>
        <v>71014</v>
      </c>
      <c r="I70" s="33">
        <f>+I71+I75</f>
        <v>184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70905</v>
      </c>
      <c r="H71" s="34">
        <f>+H72+H73+H74</f>
        <v>70849</v>
      </c>
      <c r="I71" s="34">
        <f>+I72+I73+I74</f>
        <v>56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51550</v>
      </c>
      <c r="H72" s="34">
        <v>51550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41</v>
      </c>
      <c r="H73" s="34">
        <v>41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19314</v>
      </c>
      <c r="H74" s="34">
        <v>19258</v>
      </c>
      <c r="I74" s="34">
        <v>56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293</v>
      </c>
      <c r="H75" s="34">
        <v>165</v>
      </c>
      <c r="I75" s="34">
        <v>128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-2402</v>
      </c>
      <c r="H76" s="33">
        <f>+H77+H78</f>
        <v>-1624</v>
      </c>
      <c r="I76" s="33">
        <f>+I77+I78</f>
        <v>-778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-1157</v>
      </c>
      <c r="H77" s="34">
        <v>-783</v>
      </c>
      <c r="I77" s="34">
        <v>-374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-1245</v>
      </c>
      <c r="H78" s="34">
        <v>-841</v>
      </c>
      <c r="I78" s="34">
        <v>-404</v>
      </c>
    </row>
    <row r="79" spans="2:9" s="13" customFormat="1" ht="16.149999999999999" customHeight="1">
      <c r="B79" s="33">
        <f>+B80+B81+B82</f>
        <v>14440</v>
      </c>
      <c r="C79" s="33">
        <f>+C80+C81+C82</f>
        <v>14204</v>
      </c>
      <c r="D79" s="33">
        <f>+D80+D81+D82</f>
        <v>236</v>
      </c>
      <c r="E79" s="61" t="s">
        <v>48</v>
      </c>
      <c r="F79" s="47" t="s">
        <v>49</v>
      </c>
      <c r="G79" s="33">
        <f>G80+G81+G82</f>
        <v>4845</v>
      </c>
      <c r="H79" s="33">
        <f>+H80+H81+H82</f>
        <v>4766</v>
      </c>
      <c r="I79" s="33">
        <f>+I80+I81+I82</f>
        <v>79</v>
      </c>
    </row>
    <row r="80" spans="2:9" s="15" customFormat="1" ht="16.149999999999999" customHeight="1">
      <c r="B80" s="34">
        <v>14436</v>
      </c>
      <c r="C80" s="43">
        <v>14200</v>
      </c>
      <c r="D80" s="43">
        <v>236</v>
      </c>
      <c r="E80" s="23" t="s">
        <v>50</v>
      </c>
      <c r="F80" s="23" t="s">
        <v>133</v>
      </c>
      <c r="G80" s="43">
        <v>1228</v>
      </c>
      <c r="H80" s="43">
        <v>1160</v>
      </c>
      <c r="I80" s="43">
        <v>68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3394</v>
      </c>
      <c r="H81" s="43">
        <v>3383</v>
      </c>
      <c r="I81" s="43">
        <v>11</v>
      </c>
    </row>
    <row r="82" spans="2:9" s="15" customFormat="1" ht="16.149999999999999" customHeight="1">
      <c r="B82" s="34">
        <v>4</v>
      </c>
      <c r="C82" s="43">
        <v>4</v>
      </c>
      <c r="D82" s="43">
        <v>0</v>
      </c>
      <c r="E82" s="23" t="s">
        <v>53</v>
      </c>
      <c r="F82" s="23" t="s">
        <v>54</v>
      </c>
      <c r="G82" s="43">
        <v>223</v>
      </c>
      <c r="H82" s="43">
        <v>223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59201</v>
      </c>
      <c r="C85" s="36">
        <f>+H68+H70+H76+H79-C79</f>
        <v>59952</v>
      </c>
      <c r="D85" s="36">
        <f>+I68+I70+I76+I79-D79</f>
        <v>-751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59201</v>
      </c>
      <c r="H100" s="38">
        <f>+C85</f>
        <v>59952</v>
      </c>
      <c r="I100" s="38">
        <f>+D85</f>
        <v>-751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3</v>
      </c>
      <c r="C102" s="33">
        <f>+C103+C104</f>
        <v>0</v>
      </c>
      <c r="D102" s="33">
        <f>+D103+D104</f>
        <v>3</v>
      </c>
      <c r="E102" s="61" t="s">
        <v>58</v>
      </c>
      <c r="F102" s="47" t="s">
        <v>59</v>
      </c>
      <c r="G102" s="33">
        <f>+G103+G104</f>
        <v>72246</v>
      </c>
      <c r="H102" s="33">
        <f>+H103+H104</f>
        <v>72002</v>
      </c>
      <c r="I102" s="33">
        <f>+I103+I104</f>
        <v>244</v>
      </c>
    </row>
    <row r="103" spans="2:9" s="15" customFormat="1" ht="16.149999999999999" customHeight="1">
      <c r="B103" s="34">
        <v>3</v>
      </c>
      <c r="C103" s="34">
        <v>0</v>
      </c>
      <c r="D103" s="34">
        <v>3</v>
      </c>
      <c r="E103" s="62" t="s">
        <v>60</v>
      </c>
      <c r="F103" s="23" t="s">
        <v>61</v>
      </c>
      <c r="G103" s="34">
        <v>71964</v>
      </c>
      <c r="H103" s="34">
        <v>71964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282</v>
      </c>
      <c r="H104" s="34">
        <v>38</v>
      </c>
      <c r="I104" s="34">
        <v>244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9115</v>
      </c>
      <c r="H105" s="33">
        <f>+H106+H107+H108</f>
        <v>7038</v>
      </c>
      <c r="I105" s="33">
        <f>+I106+I107+I108</f>
        <v>2077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1658</v>
      </c>
      <c r="H106" s="34">
        <v>0</v>
      </c>
      <c r="I106" s="34">
        <v>1658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6088</v>
      </c>
      <c r="H107" s="34">
        <v>6059</v>
      </c>
      <c r="I107" s="34">
        <v>29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1369</v>
      </c>
      <c r="H108" s="34">
        <v>979</v>
      </c>
      <c r="I108" s="34">
        <v>390</v>
      </c>
    </row>
    <row r="109" spans="2:9" s="13" customFormat="1" ht="14">
      <c r="B109" s="33">
        <v>10489</v>
      </c>
      <c r="C109" s="33">
        <v>8840</v>
      </c>
      <c r="D109" s="33">
        <v>1649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8836</v>
      </c>
      <c r="C111" s="34">
        <v>7482</v>
      </c>
      <c r="D111" s="34">
        <v>1354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1653</v>
      </c>
      <c r="C112" s="34">
        <v>1358</v>
      </c>
      <c r="D112" s="34">
        <v>295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88207</v>
      </c>
      <c r="C113" s="33">
        <f>+C114+C115+C116+C117+C118+C119</f>
        <v>92094</v>
      </c>
      <c r="D113" s="33">
        <f>+D114+D115+D116+D117+D118+D119</f>
        <v>885</v>
      </c>
      <c r="E113" s="61" t="s">
        <v>69</v>
      </c>
      <c r="F113" s="47" t="s">
        <v>70</v>
      </c>
      <c r="G113" s="33">
        <f>+G114+G115+G116+G117+G118+G119</f>
        <v>4670</v>
      </c>
      <c r="H113" s="33">
        <f>+H114+H115+H116+H117+H118+H119</f>
        <v>4072</v>
      </c>
      <c r="I113" s="33">
        <f>+I114+I115+I116+I117+I118+I119</f>
        <v>5370</v>
      </c>
    </row>
    <row r="114" spans="2:10" s="15" customFormat="1" ht="16.149999999999999" customHeight="1">
      <c r="B114" s="34">
        <v>16</v>
      </c>
      <c r="C114" s="34">
        <v>10</v>
      </c>
      <c r="D114" s="34">
        <v>6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16</v>
      </c>
      <c r="H115" s="34">
        <v>9</v>
      </c>
      <c r="I115" s="34">
        <v>7</v>
      </c>
    </row>
    <row r="116" spans="2:10" s="15" customFormat="1" ht="16.149999999999999" customHeight="1">
      <c r="B116" s="34">
        <v>76926</v>
      </c>
      <c r="C116" s="34">
        <v>81333</v>
      </c>
      <c r="D116" s="34">
        <v>365</v>
      </c>
      <c r="E116" s="62" t="s">
        <v>75</v>
      </c>
      <c r="F116" s="23" t="s">
        <v>160</v>
      </c>
      <c r="G116" s="34">
        <v>2809</v>
      </c>
      <c r="H116" s="34">
        <v>2850</v>
      </c>
      <c r="I116" s="34">
        <v>4731</v>
      </c>
    </row>
    <row r="117" spans="2:10" s="15" customFormat="1" ht="16.149999999999999" customHeight="1">
      <c r="B117" s="34">
        <v>872</v>
      </c>
      <c r="C117" s="34">
        <v>723</v>
      </c>
      <c r="D117" s="34">
        <v>149</v>
      </c>
      <c r="E117" s="62" t="s">
        <v>76</v>
      </c>
      <c r="F117" s="23" t="s">
        <v>77</v>
      </c>
      <c r="G117" s="34">
        <v>307</v>
      </c>
      <c r="H117" s="34">
        <v>146</v>
      </c>
      <c r="I117" s="34">
        <v>161</v>
      </c>
    </row>
    <row r="118" spans="2:10" s="15" customFormat="1" ht="16.149999999999999" customHeight="1">
      <c r="B118" s="34">
        <v>1667</v>
      </c>
      <c r="C118" s="34">
        <v>1302</v>
      </c>
      <c r="D118" s="34">
        <v>365</v>
      </c>
      <c r="E118" s="23" t="s">
        <v>78</v>
      </c>
      <c r="F118" s="23" t="s">
        <v>79</v>
      </c>
      <c r="G118" s="34">
        <v>1538</v>
      </c>
      <c r="H118" s="34">
        <v>1067</v>
      </c>
      <c r="I118" s="34">
        <v>471</v>
      </c>
    </row>
    <row r="119" spans="2:10" s="46" customFormat="1" ht="16.149999999999999" customHeight="1">
      <c r="B119" s="34">
        <v>8726</v>
      </c>
      <c r="C119" s="34">
        <v>8726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46533</v>
      </c>
      <c r="C122" s="36">
        <f>+H100+H102+H105+H113-C102-C109-C113</f>
        <v>42130</v>
      </c>
      <c r="D122" s="36">
        <f>+I100+I102+I105+I113-D102-D109-D113</f>
        <v>4403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46533</v>
      </c>
      <c r="H137" s="38">
        <f>+C122</f>
        <v>42130</v>
      </c>
      <c r="I137" s="38">
        <f>+D122</f>
        <v>4403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2661</v>
      </c>
      <c r="C139" s="33">
        <f>+C140+C141</f>
        <v>1508</v>
      </c>
      <c r="D139" s="33">
        <f>+D140+D141</f>
        <v>1153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1568</v>
      </c>
      <c r="C140" s="34">
        <v>979</v>
      </c>
      <c r="D140" s="34">
        <v>589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1093</v>
      </c>
      <c r="C141" s="34">
        <v>529</v>
      </c>
      <c r="D141" s="34">
        <v>564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43872</v>
      </c>
      <c r="C144" s="36">
        <f>+H137-C139</f>
        <v>40622</v>
      </c>
      <c r="D144" s="36">
        <f>+I137-D139</f>
        <v>3250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46533</v>
      </c>
      <c r="H161" s="38">
        <f>+C122</f>
        <v>42130</v>
      </c>
      <c r="I161" s="38">
        <f>+D122</f>
        <v>4403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29967</v>
      </c>
      <c r="C163" s="33">
        <f>+H16-H17-H18+C141-H20</f>
        <v>24154</v>
      </c>
      <c r="D163" s="33">
        <f>+I16-I17-I18+D141-I20</f>
        <v>5813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2661</v>
      </c>
      <c r="C164" s="34">
        <f>+C139</f>
        <v>1508</v>
      </c>
      <c r="D164" s="34">
        <f>+D139</f>
        <v>1153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27306</v>
      </c>
      <c r="C165" s="34">
        <f>+C163-C164</f>
        <v>22646</v>
      </c>
      <c r="D165" s="34">
        <f>+D163-D164</f>
        <v>4660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16566</v>
      </c>
      <c r="C169" s="36">
        <f>+H161-C163-C166</f>
        <v>17976</v>
      </c>
      <c r="D169" s="36">
        <f>+I161-D163-D166</f>
        <v>-1410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43872</v>
      </c>
      <c r="H184" s="38">
        <f>+C144</f>
        <v>40622</v>
      </c>
      <c r="I184" s="38">
        <f>+D144</f>
        <v>3250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27306</v>
      </c>
      <c r="C186" s="33">
        <f>+C187</f>
        <v>22646</v>
      </c>
      <c r="D186" s="33">
        <f>+D187</f>
        <v>4660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27306</v>
      </c>
      <c r="C187" s="34">
        <f t="shared" si="0"/>
        <v>22646</v>
      </c>
      <c r="D187" s="34">
        <f t="shared" si="0"/>
        <v>4660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16566</v>
      </c>
      <c r="C191" s="36">
        <f>+H184-C186</f>
        <v>17976</v>
      </c>
      <c r="D191" s="36">
        <f>+I184-D186</f>
        <v>-1410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16566</v>
      </c>
      <c r="H209" s="38">
        <f>+C191</f>
        <v>17976</v>
      </c>
      <c r="I209" s="38">
        <f>+D191</f>
        <v>-1410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1891</v>
      </c>
      <c r="H211" s="33">
        <f>+H212+H213+H214</f>
        <v>1413</v>
      </c>
      <c r="I211" s="33">
        <f>+I212+I213+I214</f>
        <v>3458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24</v>
      </c>
      <c r="H212" s="34">
        <v>24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1276</v>
      </c>
      <c r="H213" s="34">
        <v>1069</v>
      </c>
      <c r="I213" s="34">
        <v>207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591</v>
      </c>
      <c r="H214" s="34">
        <v>320</v>
      </c>
      <c r="I214" s="34">
        <v>3251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570</v>
      </c>
      <c r="H216" s="35">
        <v>311</v>
      </c>
      <c r="I216" s="35">
        <v>3239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-8988</v>
      </c>
      <c r="H217" s="33">
        <f>+H218+H219+H220</f>
        <v>-10757</v>
      </c>
      <c r="I217" s="33">
        <f>+I218+I219+I220</f>
        <v>-1211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-4233</v>
      </c>
      <c r="H219" s="34">
        <v>-3884</v>
      </c>
      <c r="I219" s="34">
        <v>-349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-4755</v>
      </c>
      <c r="H220" s="34">
        <v>-6873</v>
      </c>
      <c r="I220" s="34">
        <v>-862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-3602</v>
      </c>
      <c r="H222" s="35">
        <v>-5730</v>
      </c>
      <c r="I222" s="35">
        <v>-852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9469</v>
      </c>
      <c r="C225" s="36">
        <f>+H209+H211+H217</f>
        <v>8632</v>
      </c>
      <c r="D225" s="36">
        <f>+I209+I211+I217</f>
        <v>837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9469</v>
      </c>
      <c r="H240" s="38">
        <f>+C225</f>
        <v>8632</v>
      </c>
      <c r="I240" s="38">
        <f>+D225</f>
        <v>837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12136</v>
      </c>
      <c r="C242" s="33">
        <f t="shared" ref="C242:D242" si="1">C243+C245+C246</f>
        <v>9853</v>
      </c>
      <c r="D242" s="33">
        <f t="shared" si="1"/>
        <v>2283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12107</v>
      </c>
      <c r="C243" s="37">
        <v>9833</v>
      </c>
      <c r="D243" s="37">
        <v>2274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-7652</v>
      </c>
      <c r="C244" s="33">
        <v>-5622</v>
      </c>
      <c r="D244" s="33">
        <v>-2030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143</v>
      </c>
      <c r="F245" s="111" t="s">
        <v>124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29</v>
      </c>
      <c r="C246" s="37">
        <v>20</v>
      </c>
      <c r="D246" s="37">
        <v>9</v>
      </c>
      <c r="E246" s="51" t="s">
        <v>143</v>
      </c>
      <c r="F246" s="111" t="s">
        <v>124</v>
      </c>
      <c r="G246" s="33" t="s">
        <v>291</v>
      </c>
      <c r="H246" s="114" t="s">
        <v>293</v>
      </c>
      <c r="I246" s="33"/>
    </row>
    <row r="247" spans="2:9" s="15" customFormat="1" ht="14">
      <c r="B247" s="33">
        <v>337</v>
      </c>
      <c r="C247" s="33">
        <v>354</v>
      </c>
      <c r="D247" s="33">
        <v>-17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4648</v>
      </c>
      <c r="C249" s="36">
        <f t="shared" ref="C249:D249" si="2">+H240-C243-C244-C245-C247-C246</f>
        <v>4047</v>
      </c>
      <c r="D249" s="36">
        <f t="shared" si="2"/>
        <v>601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73" priority="2" operator="notEqual">
      <formula>B47+B48</formula>
    </cfRule>
  </conditionalFormatting>
  <conditionalFormatting sqref="B109:D109">
    <cfRule type="cellIs" dxfId="72" priority="1" operator="notEqual">
      <formula>B110+B111+B112</formula>
    </cfRule>
  </conditionalFormatting>
  <hyperlinks>
    <hyperlink ref="I4" location="Indice!A1" display="indice" xr:uid="{00000000-0004-0000-16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P251"/>
  <sheetViews>
    <sheetView zoomScaleNormal="100" workbookViewId="0">
      <pane ySplit="4" topLeftCell="A88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226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165791</v>
      </c>
      <c r="J16" s="33">
        <f>+C46+C51+C52+C21+C25</f>
        <v>35633</v>
      </c>
      <c r="K16" s="33">
        <f>+D46+D51+D52+D21+D25</f>
        <v>87772</v>
      </c>
      <c r="L16" s="33">
        <f>+E46+E51+E52+E21+E25</f>
        <v>38396</v>
      </c>
      <c r="M16" s="33">
        <f>+F46+F51+F52+F21+F25</f>
        <v>3990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8357</v>
      </c>
      <c r="J17" s="34">
        <v>1952</v>
      </c>
      <c r="K17" s="34">
        <v>2612</v>
      </c>
      <c r="L17" s="34">
        <v>3699</v>
      </c>
      <c r="M17" s="34">
        <v>94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5829</v>
      </c>
      <c r="J18" s="34">
        <v>1965</v>
      </c>
      <c r="K18" s="34">
        <v>3638</v>
      </c>
      <c r="L18" s="34">
        <v>226</v>
      </c>
      <c r="M18" s="34">
        <v>0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151605</v>
      </c>
      <c r="J19" s="34">
        <f>+J16-J17-J18</f>
        <v>31716</v>
      </c>
      <c r="K19" s="34">
        <f>+K16-K17-K18</f>
        <v>81522</v>
      </c>
      <c r="L19" s="34">
        <f>+L16-L17-L18</f>
        <v>34471</v>
      </c>
      <c r="M19" s="34">
        <f>+M16-M17-M18</f>
        <v>3896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4218</v>
      </c>
      <c r="J20" s="42">
        <v>814</v>
      </c>
      <c r="K20" s="42">
        <v>1830</v>
      </c>
      <c r="L20" s="42">
        <v>1571</v>
      </c>
      <c r="M20" s="42">
        <v>3</v>
      </c>
      <c r="O20" s="107"/>
      <c r="P20" s="15"/>
    </row>
    <row r="21" spans="2:16" s="13" customFormat="1" ht="16.149999999999999" customHeight="1">
      <c r="B21" s="33">
        <v>47204</v>
      </c>
      <c r="C21" s="33">
        <v>7334</v>
      </c>
      <c r="D21" s="33">
        <v>21720</v>
      </c>
      <c r="E21" s="33">
        <v>16800</v>
      </c>
      <c r="F21" s="33">
        <v>1350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118587</v>
      </c>
      <c r="C23" s="36">
        <f>+J16-C21</f>
        <v>28299</v>
      </c>
      <c r="D23" s="36">
        <f>+K16-D21</f>
        <v>66052</v>
      </c>
      <c r="E23" s="36">
        <f>+L16-E21</f>
        <v>21596</v>
      </c>
      <c r="F23" s="36">
        <f>+M16-F21</f>
        <v>2640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20412</v>
      </c>
      <c r="C25" s="33">
        <v>8094</v>
      </c>
      <c r="D25" s="33">
        <v>7734</v>
      </c>
      <c r="E25" s="33">
        <v>4252</v>
      </c>
      <c r="F25" s="33">
        <v>332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98175</v>
      </c>
      <c r="C27" s="36">
        <f>+C23-C25</f>
        <v>20205</v>
      </c>
      <c r="D27" s="36">
        <f>+D23-D25</f>
        <v>58318</v>
      </c>
      <c r="E27" s="36">
        <f>+E23-E25</f>
        <v>17344</v>
      </c>
      <c r="F27" s="36">
        <f>+F23-F25</f>
        <v>2308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98175</v>
      </c>
      <c r="J44" s="38">
        <f>+C27</f>
        <v>20205</v>
      </c>
      <c r="K44" s="38">
        <f>+D27</f>
        <v>58318</v>
      </c>
      <c r="L44" s="38">
        <f>+E27</f>
        <v>17344</v>
      </c>
      <c r="M44" s="38">
        <f>+F27</f>
        <v>2308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98014</v>
      </c>
      <c r="C46" s="33">
        <v>20163</v>
      </c>
      <c r="D46" s="33">
        <v>58216</v>
      </c>
      <c r="E46" s="33">
        <v>17340</v>
      </c>
      <c r="F46" s="33">
        <v>2295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v>75971</v>
      </c>
      <c r="C47" s="34">
        <v>15247</v>
      </c>
      <c r="D47" s="34">
        <v>45709</v>
      </c>
      <c r="E47" s="34">
        <v>13236</v>
      </c>
      <c r="F47" s="34">
        <v>1779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22043</v>
      </c>
      <c r="C48" s="34">
        <f>SUM(C49:C50)</f>
        <v>4916</v>
      </c>
      <c r="D48" s="34">
        <f>SUM(D49:D50)</f>
        <v>12507</v>
      </c>
      <c r="E48" s="34">
        <f>SUM(E49:E50)</f>
        <v>4104</v>
      </c>
      <c r="F48" s="34">
        <f>SUM(F49:F50)</f>
        <v>516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v>14875</v>
      </c>
      <c r="C49" s="84">
        <v>1964</v>
      </c>
      <c r="D49" s="84">
        <v>8656</v>
      </c>
      <c r="E49" s="84">
        <v>3794</v>
      </c>
      <c r="F49" s="84">
        <v>461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v>7168</v>
      </c>
      <c r="C50" s="84">
        <v>2952</v>
      </c>
      <c r="D50" s="84">
        <v>3851</v>
      </c>
      <c r="E50" s="84">
        <v>310</v>
      </c>
      <c r="F50" s="84">
        <v>55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161</v>
      </c>
      <c r="C51" s="33">
        <v>42</v>
      </c>
      <c r="D51" s="33">
        <v>102</v>
      </c>
      <c r="E51" s="33">
        <v>4</v>
      </c>
      <c r="F51" s="33">
        <v>13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122204</v>
      </c>
      <c r="J70" s="33">
        <f>+J71+J75</f>
        <v>75905</v>
      </c>
      <c r="K70" s="33">
        <f>+K71+K75</f>
        <v>26500</v>
      </c>
      <c r="L70" s="33">
        <f>+L71+L75</f>
        <v>19799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111274</v>
      </c>
      <c r="J71" s="34">
        <f>+J72+J73+J74</f>
        <v>75585</v>
      </c>
      <c r="K71" s="34">
        <f>+K72+K73+K74</f>
        <v>26211</v>
      </c>
      <c r="L71" s="34">
        <f>+L72+L73+L74</f>
        <v>9478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62365</v>
      </c>
      <c r="J72" s="34">
        <v>55562</v>
      </c>
      <c r="K72" s="34">
        <v>2129</v>
      </c>
      <c r="L72" s="34">
        <v>4674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150</v>
      </c>
      <c r="J73" s="34">
        <v>48</v>
      </c>
      <c r="K73" s="34">
        <v>51</v>
      </c>
      <c r="L73" s="34">
        <v>51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48759</v>
      </c>
      <c r="J74" s="34">
        <v>19975</v>
      </c>
      <c r="K74" s="34">
        <v>24031</v>
      </c>
      <c r="L74" s="34">
        <v>4753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10930</v>
      </c>
      <c r="J75" s="34">
        <v>320</v>
      </c>
      <c r="K75" s="34">
        <v>289</v>
      </c>
      <c r="L75" s="34">
        <v>10321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-10351</v>
      </c>
      <c r="J76" s="33">
        <f>+J77+J78</f>
        <v>-2493</v>
      </c>
      <c r="K76" s="33">
        <f>+K77+K78</f>
        <v>-3099</v>
      </c>
      <c r="L76" s="33">
        <f>+L77+L78</f>
        <v>-1379</v>
      </c>
      <c r="M76" s="33">
        <f>+M77+M78</f>
        <v>-3380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-4006</v>
      </c>
      <c r="J77" s="34">
        <v>-1268</v>
      </c>
      <c r="K77" s="34">
        <v>-1498</v>
      </c>
      <c r="L77" s="34">
        <v>-1240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-6345</v>
      </c>
      <c r="J78" s="34">
        <v>-1225</v>
      </c>
      <c r="K78" s="34">
        <v>-1601</v>
      </c>
      <c r="L78" s="34">
        <v>-139</v>
      </c>
      <c r="M78" s="34">
        <v>-3380</v>
      </c>
      <c r="O78" s="107"/>
    </row>
    <row r="79" spans="2:16" s="13" customFormat="1" ht="16.149999999999999" customHeight="1">
      <c r="B79" s="33">
        <f>+B80+B81+B82</f>
        <v>16186</v>
      </c>
      <c r="C79" s="33">
        <f>+C80+C81+C82</f>
        <v>14072</v>
      </c>
      <c r="D79" s="33">
        <f>+D80+D81+D82</f>
        <v>2344</v>
      </c>
      <c r="E79" s="33">
        <f>+E80+E81+E82</f>
        <v>822</v>
      </c>
      <c r="F79" s="33">
        <f>+F80+F81+F82</f>
        <v>3</v>
      </c>
      <c r="G79" s="61" t="s">
        <v>48</v>
      </c>
      <c r="H79" s="47" t="s">
        <v>49</v>
      </c>
      <c r="I79" s="33">
        <f>I80+I81+I82</f>
        <v>8199</v>
      </c>
      <c r="J79" s="33">
        <f>+J80+J81+J82</f>
        <v>5816</v>
      </c>
      <c r="K79" s="33">
        <f>+K80+K81+K82</f>
        <v>772</v>
      </c>
      <c r="L79" s="33">
        <f>+L80+L81+L82</f>
        <v>686</v>
      </c>
      <c r="M79" s="33">
        <f>+M80+M81+M82</f>
        <v>1980</v>
      </c>
      <c r="O79" s="107"/>
    </row>
    <row r="80" spans="2:16" s="15" customFormat="1" ht="16.149999999999999" customHeight="1">
      <c r="B80" s="34">
        <v>16168</v>
      </c>
      <c r="C80" s="43">
        <v>14068</v>
      </c>
      <c r="D80" s="43">
        <v>2344</v>
      </c>
      <c r="E80" s="43">
        <v>808</v>
      </c>
      <c r="F80" s="43">
        <v>3</v>
      </c>
      <c r="G80" s="23" t="s">
        <v>50</v>
      </c>
      <c r="H80" s="23" t="s">
        <v>133</v>
      </c>
      <c r="I80" s="43">
        <v>3571</v>
      </c>
      <c r="J80" s="43">
        <v>1411</v>
      </c>
      <c r="K80" s="43">
        <v>692</v>
      </c>
      <c r="L80" s="43">
        <v>543</v>
      </c>
      <c r="M80" s="43">
        <v>1980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4298</v>
      </c>
      <c r="J81" s="43">
        <v>4085</v>
      </c>
      <c r="K81" s="43">
        <v>74</v>
      </c>
      <c r="L81" s="43">
        <v>139</v>
      </c>
      <c r="M81" s="43">
        <v>0</v>
      </c>
      <c r="O81" s="107"/>
    </row>
    <row r="82" spans="2:16" s="15" customFormat="1" ht="16.149999999999999" customHeight="1">
      <c r="B82" s="34">
        <v>18</v>
      </c>
      <c r="C82" s="43">
        <v>4</v>
      </c>
      <c r="D82" s="43">
        <v>0</v>
      </c>
      <c r="E82" s="43">
        <v>14</v>
      </c>
      <c r="F82" s="43">
        <v>0</v>
      </c>
      <c r="G82" s="23" t="s">
        <v>53</v>
      </c>
      <c r="H82" s="23" t="s">
        <v>54</v>
      </c>
      <c r="I82" s="43">
        <v>330</v>
      </c>
      <c r="J82" s="43">
        <v>320</v>
      </c>
      <c r="K82" s="43">
        <v>6</v>
      </c>
      <c r="L82" s="43">
        <v>4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103866</v>
      </c>
      <c r="C85" s="36">
        <f>+J68+J70+J76+J79-C79</f>
        <v>65156</v>
      </c>
      <c r="D85" s="36">
        <f>+K68+K70+K76+K79-D79</f>
        <v>21829</v>
      </c>
      <c r="E85" s="36">
        <f>+L68+L70+L76+L79-E79</f>
        <v>18284</v>
      </c>
      <c r="F85" s="36">
        <f>+M68+M70+M76+M79-F79</f>
        <v>-1403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103866</v>
      </c>
      <c r="J100" s="38">
        <f>+C85</f>
        <v>65156</v>
      </c>
      <c r="K100" s="38">
        <f>+D85</f>
        <v>21829</v>
      </c>
      <c r="L100" s="38">
        <f>+E85</f>
        <v>18284</v>
      </c>
      <c r="M100" s="38">
        <f>+F85</f>
        <v>-1403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16</v>
      </c>
      <c r="C102" s="33">
        <f>+C103+C104</f>
        <v>5</v>
      </c>
      <c r="D102" s="33">
        <f>+D103+D104</f>
        <v>11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114702</v>
      </c>
      <c r="J102" s="33">
        <f>+J103+J104</f>
        <v>83276</v>
      </c>
      <c r="K102" s="33">
        <f>+K103+K104</f>
        <v>23823</v>
      </c>
      <c r="L102" s="33">
        <f>+L103+L104</f>
        <v>7603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16</v>
      </c>
      <c r="C103" s="34">
        <v>5</v>
      </c>
      <c r="D103" s="34">
        <v>11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110806</v>
      </c>
      <c r="J103" s="34">
        <v>82980</v>
      </c>
      <c r="K103" s="34">
        <v>22304</v>
      </c>
      <c r="L103" s="34">
        <v>5522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3896</v>
      </c>
      <c r="J104" s="34">
        <v>296</v>
      </c>
      <c r="K104" s="34">
        <v>1519</v>
      </c>
      <c r="L104" s="34">
        <v>2081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126296</v>
      </c>
      <c r="J105" s="33">
        <f>+J106+J107+J108</f>
        <v>9628</v>
      </c>
      <c r="K105" s="33">
        <f>+K106+K107+K108</f>
        <v>374</v>
      </c>
      <c r="L105" s="33">
        <f>+L106+L107+L108</f>
        <v>310</v>
      </c>
      <c r="M105" s="33">
        <f>+M106+M107+M108</f>
        <v>115984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86596</v>
      </c>
      <c r="J106" s="34">
        <v>1723</v>
      </c>
      <c r="K106" s="34">
        <v>0</v>
      </c>
      <c r="L106" s="34">
        <v>0</v>
      </c>
      <c r="M106" s="34">
        <v>84873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7168</v>
      </c>
      <c r="J107" s="34">
        <v>6429</v>
      </c>
      <c r="K107" s="34">
        <v>374</v>
      </c>
      <c r="L107" s="34">
        <v>310</v>
      </c>
      <c r="M107" s="34">
        <v>55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32532</v>
      </c>
      <c r="J108" s="34">
        <v>1476</v>
      </c>
      <c r="K108" s="34">
        <v>0</v>
      </c>
      <c r="L108" s="34">
        <v>0</v>
      </c>
      <c r="M108" s="34">
        <v>31056</v>
      </c>
      <c r="O108" s="107"/>
      <c r="P108" s="13"/>
    </row>
    <row r="109" spans="2:16" s="13" customFormat="1" ht="28">
      <c r="B109" s="33">
        <v>113225</v>
      </c>
      <c r="C109" s="33">
        <v>11152</v>
      </c>
      <c r="D109" s="33">
        <v>1269</v>
      </c>
      <c r="E109" s="33">
        <v>545</v>
      </c>
      <c r="F109" s="33">
        <v>100259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97261</v>
      </c>
      <c r="C110" s="34">
        <v>0</v>
      </c>
      <c r="D110" s="34">
        <v>0</v>
      </c>
      <c r="E110" s="34">
        <v>0</v>
      </c>
      <c r="F110" s="34">
        <v>97261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10169</v>
      </c>
      <c r="C111" s="34">
        <v>9408</v>
      </c>
      <c r="D111" s="34">
        <v>396</v>
      </c>
      <c r="E111" s="34">
        <v>310</v>
      </c>
      <c r="F111" s="34">
        <v>55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5795</v>
      </c>
      <c r="C112" s="34">
        <v>1744</v>
      </c>
      <c r="D112" s="34">
        <v>873</v>
      </c>
      <c r="E112" s="34">
        <v>235</v>
      </c>
      <c r="F112" s="34">
        <v>2943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17510</v>
      </c>
      <c r="C113" s="33">
        <f>+C114+C115+C116+C117+C118+C119</f>
        <v>98141</v>
      </c>
      <c r="D113" s="33">
        <f>+D114+D115+D116+D117+D118+D119</f>
        <v>8637</v>
      </c>
      <c r="E113" s="33">
        <f>+E114+E115+E116+E117+E118+E119</f>
        <v>11908</v>
      </c>
      <c r="F113" s="33">
        <f>+F114+F115+F116+F117+F118+F119</f>
        <v>3724</v>
      </c>
      <c r="G113" s="61" t="s">
        <v>69</v>
      </c>
      <c r="H113" s="47" t="s">
        <v>70</v>
      </c>
      <c r="I113" s="33">
        <f>+I114+I115+I116+I117+I118+I119</f>
        <v>7297</v>
      </c>
      <c r="J113" s="33">
        <f>+J114+J115+J116+J117+J118+J119</f>
        <v>5197</v>
      </c>
      <c r="K113" s="33">
        <f>+K114+K115+K116+K117+K118+K119</f>
        <v>78797</v>
      </c>
      <c r="L113" s="33">
        <f>+L114+L115+L116+L117+L118+L119</f>
        <v>21055</v>
      </c>
      <c r="M113" s="33">
        <f>+M114+M115+M116+M117+M118+M119</f>
        <v>7148</v>
      </c>
      <c r="O113" s="15"/>
      <c r="P113" s="15"/>
    </row>
    <row r="114" spans="2:16" s="15" customFormat="1" ht="16.149999999999999" customHeight="1">
      <c r="B114" s="34">
        <v>221</v>
      </c>
      <c r="C114" s="34">
        <v>17</v>
      </c>
      <c r="D114" s="34">
        <v>86</v>
      </c>
      <c r="E114" s="34">
        <v>113</v>
      </c>
      <c r="F114" s="34">
        <v>5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175</v>
      </c>
      <c r="J115" s="34">
        <v>12</v>
      </c>
      <c r="K115" s="34">
        <v>56</v>
      </c>
      <c r="L115" s="34">
        <v>105</v>
      </c>
      <c r="M115" s="34">
        <v>2</v>
      </c>
    </row>
    <row r="116" spans="2:16" s="15" customFormat="1" ht="16.149999999999999" customHeight="1">
      <c r="B116" s="34">
        <v>0</v>
      </c>
      <c r="C116" s="34">
        <v>85828</v>
      </c>
      <c r="D116" s="34">
        <v>5421</v>
      </c>
      <c r="E116" s="34">
        <v>9957</v>
      </c>
      <c r="F116" s="34">
        <v>3694</v>
      </c>
      <c r="G116" s="62" t="s">
        <v>75</v>
      </c>
      <c r="H116" s="23" t="s">
        <v>160</v>
      </c>
      <c r="I116" s="34">
        <v>0</v>
      </c>
      <c r="J116" s="34">
        <v>3018</v>
      </c>
      <c r="K116" s="34">
        <v>77013</v>
      </c>
      <c r="L116" s="34">
        <v>19198</v>
      </c>
      <c r="M116" s="34">
        <v>5671</v>
      </c>
      <c r="O116" s="107"/>
      <c r="P116" s="13"/>
    </row>
    <row r="117" spans="2:16" s="15" customFormat="1" ht="16.149999999999999" customHeight="1">
      <c r="B117" s="34">
        <v>1981</v>
      </c>
      <c r="C117" s="34">
        <v>1978</v>
      </c>
      <c r="D117" s="34">
        <v>0</v>
      </c>
      <c r="E117" s="34">
        <v>0</v>
      </c>
      <c r="F117" s="34">
        <v>3</v>
      </c>
      <c r="G117" s="62" t="s">
        <v>76</v>
      </c>
      <c r="H117" s="23" t="s">
        <v>77</v>
      </c>
      <c r="I117" s="34">
        <v>1626</v>
      </c>
      <c r="J117" s="34">
        <v>165</v>
      </c>
      <c r="K117" s="34">
        <v>525</v>
      </c>
      <c r="L117" s="34">
        <v>25</v>
      </c>
      <c r="M117" s="34">
        <v>911</v>
      </c>
      <c r="O117" s="107"/>
    </row>
    <row r="118" spans="2:16" s="15" customFormat="1" ht="16.149999999999999" customHeight="1">
      <c r="B118" s="34">
        <v>6387</v>
      </c>
      <c r="C118" s="34">
        <v>1397</v>
      </c>
      <c r="D118" s="34">
        <v>3130</v>
      </c>
      <c r="E118" s="34">
        <v>1838</v>
      </c>
      <c r="F118" s="34">
        <v>22</v>
      </c>
      <c r="G118" s="23" t="s">
        <v>78</v>
      </c>
      <c r="H118" s="23" t="s">
        <v>79</v>
      </c>
      <c r="I118" s="34">
        <v>5496</v>
      </c>
      <c r="J118" s="34">
        <v>2002</v>
      </c>
      <c r="K118" s="34">
        <v>1203</v>
      </c>
      <c r="L118" s="34">
        <v>1727</v>
      </c>
      <c r="M118" s="34">
        <v>564</v>
      </c>
      <c r="O118" s="107"/>
    </row>
    <row r="119" spans="2:16" s="46" customFormat="1" ht="16.149999999999999" customHeight="1">
      <c r="B119" s="34">
        <v>8921</v>
      </c>
      <c r="C119" s="34">
        <v>8921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221410</v>
      </c>
      <c r="C122" s="36">
        <f>+J100+J102+J105+J113-C102-C109-C113</f>
        <v>53959</v>
      </c>
      <c r="D122" s="36">
        <f>+K100+K102+K105+K113-D102-D109-D113</f>
        <v>114906</v>
      </c>
      <c r="E122" s="36">
        <f>+L100+L102+L105+L113-E102-E109-E113</f>
        <v>34799</v>
      </c>
      <c r="F122" s="36">
        <f>+M100+M102+M105+M113-F102-F109-F113</f>
        <v>17746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221410</v>
      </c>
      <c r="J137" s="38">
        <f>+C122</f>
        <v>53959</v>
      </c>
      <c r="K137" s="38">
        <f>+D122</f>
        <v>114906</v>
      </c>
      <c r="L137" s="38">
        <f>+E122</f>
        <v>34799</v>
      </c>
      <c r="M137" s="38">
        <f>+F122</f>
        <v>17746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100047</v>
      </c>
      <c r="C139" s="33">
        <f>+C140+C141</f>
        <v>2867</v>
      </c>
      <c r="D139" s="33">
        <f>+D140+D141</f>
        <v>83906</v>
      </c>
      <c r="E139" s="33">
        <f>+E140+E141</f>
        <v>9829</v>
      </c>
      <c r="F139" s="33">
        <f>+F140+F141</f>
        <v>3445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0">SUM(C140:F140)</f>
        <v>73879</v>
      </c>
      <c r="C140" s="34">
        <v>1662</v>
      </c>
      <c r="D140" s="34">
        <v>59983</v>
      </c>
      <c r="E140" s="34">
        <v>9423</v>
      </c>
      <c r="F140" s="34">
        <v>2811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0"/>
        <v>26168</v>
      </c>
      <c r="C141" s="34">
        <v>1205</v>
      </c>
      <c r="D141" s="34">
        <v>23923</v>
      </c>
      <c r="E141" s="34">
        <v>406</v>
      </c>
      <c r="F141" s="34">
        <v>634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121363</v>
      </c>
      <c r="C144" s="36">
        <f>+J137-C139</f>
        <v>51092</v>
      </c>
      <c r="D144" s="36">
        <f>+K137-D139</f>
        <v>31000</v>
      </c>
      <c r="E144" s="36">
        <f>+L137-E139</f>
        <v>24970</v>
      </c>
      <c r="F144" s="36">
        <f>+M137-F139</f>
        <v>14301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221410</v>
      </c>
      <c r="J161" s="38">
        <f>+C122</f>
        <v>53959</v>
      </c>
      <c r="K161" s="38">
        <f>+D122</f>
        <v>114906</v>
      </c>
      <c r="L161" s="38">
        <f>+E122</f>
        <v>34799</v>
      </c>
      <c r="M161" s="38">
        <f>+F122</f>
        <v>17746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173555</v>
      </c>
      <c r="C163" s="33">
        <f>+J16-J17-J18+C141-J20</f>
        <v>32107</v>
      </c>
      <c r="D163" s="33">
        <f>+K16-K17-K18+D141-K20</f>
        <v>103615</v>
      </c>
      <c r="E163" s="33">
        <f>+L16-L17-L18+E141-L20</f>
        <v>33306</v>
      </c>
      <c r="F163" s="33">
        <f>+M16-M17-M18+F141-M20</f>
        <v>4527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100047</v>
      </c>
      <c r="C164" s="34">
        <f>+C139</f>
        <v>2867</v>
      </c>
      <c r="D164" s="34">
        <f>+D139</f>
        <v>83906</v>
      </c>
      <c r="E164" s="34">
        <f>+E139</f>
        <v>9829</v>
      </c>
      <c r="F164" s="34">
        <f>+F139</f>
        <v>3445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73508</v>
      </c>
      <c r="C165" s="34">
        <f>+C163-C164</f>
        <v>29240</v>
      </c>
      <c r="D165" s="34">
        <f>+D163-D164</f>
        <v>19709</v>
      </c>
      <c r="E165" s="34">
        <f>+E163-E164</f>
        <v>23477</v>
      </c>
      <c r="F165" s="34">
        <f>+F163-F164</f>
        <v>1082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47855</v>
      </c>
      <c r="C169" s="36">
        <f>+J161-C163-C166</f>
        <v>21852</v>
      </c>
      <c r="D169" s="36">
        <f>+K161-D163-D166</f>
        <v>11291</v>
      </c>
      <c r="E169" s="36">
        <f>+L161-E163-E166</f>
        <v>1493</v>
      </c>
      <c r="F169" s="36">
        <f>+M161-F163-F166</f>
        <v>13219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121363</v>
      </c>
      <c r="J184" s="38">
        <f>+C144</f>
        <v>51092</v>
      </c>
      <c r="K184" s="38">
        <f>+D144</f>
        <v>31000</v>
      </c>
      <c r="L184" s="38">
        <f>+E144</f>
        <v>24970</v>
      </c>
      <c r="M184" s="38">
        <f>+F144</f>
        <v>14301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73508</v>
      </c>
      <c r="C186" s="33">
        <f>+C187</f>
        <v>29240</v>
      </c>
      <c r="D186" s="33">
        <f>+D187</f>
        <v>19709</v>
      </c>
      <c r="E186" s="33">
        <f>+E187</f>
        <v>23477</v>
      </c>
      <c r="F186" s="33">
        <f>+F187</f>
        <v>1082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1">+B165</f>
        <v>73508</v>
      </c>
      <c r="C187" s="34">
        <f t="shared" si="1"/>
        <v>29240</v>
      </c>
      <c r="D187" s="34">
        <f t="shared" si="1"/>
        <v>19709</v>
      </c>
      <c r="E187" s="34">
        <f t="shared" si="1"/>
        <v>23477</v>
      </c>
      <c r="F187" s="34">
        <f t="shared" si="1"/>
        <v>1082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1"/>
        <v>0</v>
      </c>
      <c r="C188" s="33">
        <f t="shared" si="1"/>
        <v>0</v>
      </c>
      <c r="D188" s="33">
        <f t="shared" si="1"/>
        <v>0</v>
      </c>
      <c r="E188" s="33">
        <f t="shared" si="1"/>
        <v>0</v>
      </c>
      <c r="F188" s="33">
        <f t="shared" si="1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47855</v>
      </c>
      <c r="C191" s="36">
        <f>+J184-C186</f>
        <v>21852</v>
      </c>
      <c r="D191" s="36">
        <f>+K184-D186</f>
        <v>11291</v>
      </c>
      <c r="E191" s="36">
        <f>+L184-E186</f>
        <v>1493</v>
      </c>
      <c r="F191" s="36">
        <f>+M184-F186</f>
        <v>13219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47855</v>
      </c>
      <c r="J209" s="38">
        <f>+C191</f>
        <v>21852</v>
      </c>
      <c r="K209" s="38">
        <f>+D191</f>
        <v>11291</v>
      </c>
      <c r="L209" s="38">
        <f>+E191</f>
        <v>1493</v>
      </c>
      <c r="M209" s="38">
        <f>+F191</f>
        <v>13219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9977</v>
      </c>
      <c r="J211" s="33">
        <f>+J212+J213+J214</f>
        <v>1881</v>
      </c>
      <c r="K211" s="33">
        <f>+K212+K213+K214</f>
        <v>9358</v>
      </c>
      <c r="L211" s="33">
        <f>+L212+L213+L214</f>
        <v>6921</v>
      </c>
      <c r="M211" s="33">
        <f>+M212+M213+M214</f>
        <v>81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4858</v>
      </c>
      <c r="J212" s="34">
        <v>35</v>
      </c>
      <c r="K212" s="34">
        <v>2519</v>
      </c>
      <c r="L212" s="34">
        <v>2304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4229</v>
      </c>
      <c r="J213" s="34">
        <v>1060</v>
      </c>
      <c r="K213" s="34">
        <v>2821</v>
      </c>
      <c r="L213" s="34">
        <v>342</v>
      </c>
      <c r="M213" s="34">
        <v>6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890</v>
      </c>
      <c r="J214" s="34">
        <v>786</v>
      </c>
      <c r="K214" s="34">
        <v>4018</v>
      </c>
      <c r="L214" s="34">
        <v>4275</v>
      </c>
      <c r="M214" s="34">
        <v>75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606</v>
      </c>
      <c r="K216" s="35">
        <v>3826</v>
      </c>
      <c r="L216" s="35">
        <v>3757</v>
      </c>
      <c r="M216" s="35">
        <v>75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-13927</v>
      </c>
      <c r="J217" s="33">
        <f>+J218+J219+J220</f>
        <v>-10253</v>
      </c>
      <c r="K217" s="33">
        <f>+K218+K219+K220</f>
        <v>-10395</v>
      </c>
      <c r="L217" s="33">
        <f>+L218+L219+L220</f>
        <v>-1459</v>
      </c>
      <c r="M217" s="33">
        <f>+M218+M219+M220</f>
        <v>-84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-12245</v>
      </c>
      <c r="J219" s="34">
        <v>-5273</v>
      </c>
      <c r="K219" s="34">
        <v>-5997</v>
      </c>
      <c r="L219" s="34">
        <v>-972</v>
      </c>
      <c r="M219" s="34">
        <v>-3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-1682</v>
      </c>
      <c r="J220" s="34">
        <v>-4980</v>
      </c>
      <c r="K220" s="34">
        <v>-4398</v>
      </c>
      <c r="L220" s="34">
        <v>-487</v>
      </c>
      <c r="M220" s="34">
        <v>-81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-3946</v>
      </c>
      <c r="K222" s="35">
        <v>-3819</v>
      </c>
      <c r="L222" s="35">
        <v>-418</v>
      </c>
      <c r="M222" s="35">
        <v>-81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43905</v>
      </c>
      <c r="C225" s="36">
        <f>+J209+J211+J217</f>
        <v>13480</v>
      </c>
      <c r="D225" s="36">
        <f>+K209+K211+K217</f>
        <v>10254</v>
      </c>
      <c r="E225" s="36">
        <f>+L209+L211+L217</f>
        <v>6955</v>
      </c>
      <c r="F225" s="36">
        <f>+M209+M211+M217</f>
        <v>13216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43905</v>
      </c>
      <c r="J240" s="38">
        <f>+C225</f>
        <v>13480</v>
      </c>
      <c r="K240" s="38">
        <f>+D225</f>
        <v>10254</v>
      </c>
      <c r="L240" s="38">
        <f>+E225</f>
        <v>6955</v>
      </c>
      <c r="M240" s="38">
        <f>+F225</f>
        <v>13216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43885</v>
      </c>
      <c r="C242" s="33">
        <f t="shared" ref="C242:F242" si="2">C243+C245+C246</f>
        <v>13288</v>
      </c>
      <c r="D242" s="33">
        <f t="shared" si="2"/>
        <v>18258</v>
      </c>
      <c r="E242" s="33">
        <f t="shared" si="2"/>
        <v>11913</v>
      </c>
      <c r="F242" s="33">
        <f t="shared" si="2"/>
        <v>426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43832</v>
      </c>
      <c r="C243" s="37">
        <v>13235</v>
      </c>
      <c r="D243" s="37">
        <v>18258</v>
      </c>
      <c r="E243" s="37">
        <v>11913</v>
      </c>
      <c r="F243" s="37">
        <v>426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-20412</v>
      </c>
      <c r="C244" s="33">
        <v>-8094</v>
      </c>
      <c r="D244" s="33">
        <v>-7734</v>
      </c>
      <c r="E244" s="33">
        <v>-4252</v>
      </c>
      <c r="F244" s="33">
        <v>-332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53</v>
      </c>
      <c r="C246" s="37">
        <v>53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-890</v>
      </c>
      <c r="C247" s="33">
        <v>170</v>
      </c>
      <c r="D247" s="33">
        <v>379</v>
      </c>
      <c r="E247" s="33">
        <v>-1465</v>
      </c>
      <c r="F247" s="33">
        <v>26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21322</v>
      </c>
      <c r="C249" s="36">
        <f t="shared" ref="C249:F249" si="3">+J240-C243-C244-C245-C247-C246</f>
        <v>8116</v>
      </c>
      <c r="D249" s="36">
        <f t="shared" si="3"/>
        <v>-649</v>
      </c>
      <c r="E249" s="36">
        <f t="shared" si="3"/>
        <v>759</v>
      </c>
      <c r="F249" s="36">
        <f t="shared" si="3"/>
        <v>13096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71" priority="2" operator="notEqual">
      <formula>B47+B48</formula>
    </cfRule>
  </conditionalFormatting>
  <conditionalFormatting sqref="B109:F109">
    <cfRule type="cellIs" dxfId="70" priority="1" operator="notEqual">
      <formula>B110+B111+B112</formula>
    </cfRule>
  </conditionalFormatting>
  <hyperlinks>
    <hyperlink ref="M4" location="Indice!A1" display="indice" xr:uid="{00000000-0004-0000-17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39997558519241921"/>
  </sheetPr>
  <dimension ref="A1:J251"/>
  <sheetViews>
    <sheetView zoomScaleNormal="100" workbookViewId="0">
      <pane ySplit="4" topLeftCell="A95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246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35633</v>
      </c>
      <c r="H16" s="33">
        <f>+C46+C51+C52+C21+C25</f>
        <v>26456</v>
      </c>
      <c r="I16" s="33">
        <f>+D46+D51+D52+D21+D25</f>
        <v>9177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1952</v>
      </c>
      <c r="H17" s="34">
        <v>444</v>
      </c>
      <c r="I17" s="34">
        <v>1508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1965</v>
      </c>
      <c r="H18" s="34">
        <v>101</v>
      </c>
      <c r="I18" s="34">
        <v>1864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31716</v>
      </c>
      <c r="H19" s="34">
        <f>+H16-H17-H18</f>
        <v>25911</v>
      </c>
      <c r="I19" s="34">
        <f>+I16-I17-I18</f>
        <v>5805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814</v>
      </c>
      <c r="H20" s="42">
        <v>619</v>
      </c>
      <c r="I20" s="42">
        <v>195</v>
      </c>
    </row>
    <row r="21" spans="2:9" s="13" customFormat="1" ht="16.149999999999999" customHeight="1">
      <c r="B21" s="33">
        <v>7334</v>
      </c>
      <c r="C21" s="33">
        <v>4093</v>
      </c>
      <c r="D21" s="33">
        <v>3241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28299</v>
      </c>
      <c r="C23" s="36">
        <f>+H16-C21</f>
        <v>22363</v>
      </c>
      <c r="D23" s="36">
        <f>+I16-D21</f>
        <v>5936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8094</v>
      </c>
      <c r="C25" s="33">
        <v>5962</v>
      </c>
      <c r="D25" s="33">
        <v>2132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20205</v>
      </c>
      <c r="C27" s="36">
        <f>+C23-C25</f>
        <v>16401</v>
      </c>
      <c r="D27" s="36">
        <f>+D23-D25</f>
        <v>3804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20205</v>
      </c>
      <c r="H44" s="38">
        <f>+C27</f>
        <v>16401</v>
      </c>
      <c r="I44" s="38">
        <f>+D27</f>
        <v>3804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20163</v>
      </c>
      <c r="C46" s="33">
        <v>16382</v>
      </c>
      <c r="D46" s="33">
        <v>3781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15247</v>
      </c>
      <c r="C47" s="34">
        <v>12010</v>
      </c>
      <c r="D47" s="34">
        <v>3237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4916</v>
      </c>
      <c r="C48" s="34">
        <f>SUM(C49:C50)</f>
        <v>4372</v>
      </c>
      <c r="D48" s="34">
        <f>SUM(D49:D50)</f>
        <v>544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1964</v>
      </c>
      <c r="C49" s="84">
        <v>1454</v>
      </c>
      <c r="D49" s="84">
        <v>510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2952</v>
      </c>
      <c r="C50" s="84">
        <v>2918</v>
      </c>
      <c r="D50" s="84">
        <v>34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42</v>
      </c>
      <c r="C51" s="33">
        <v>19</v>
      </c>
      <c r="D51" s="33">
        <v>23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75905</v>
      </c>
      <c r="H70" s="33">
        <f>+H71+H75</f>
        <v>75703</v>
      </c>
      <c r="I70" s="33">
        <f>+I71+I75</f>
        <v>202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75585</v>
      </c>
      <c r="H71" s="34">
        <f>+H72+H73+H74</f>
        <v>75521</v>
      </c>
      <c r="I71" s="34">
        <f>+I72+I73+I74</f>
        <v>64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55562</v>
      </c>
      <c r="H72" s="34">
        <v>55562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48</v>
      </c>
      <c r="H73" s="34">
        <v>48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19975</v>
      </c>
      <c r="H74" s="34">
        <v>19911</v>
      </c>
      <c r="I74" s="34">
        <v>64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320</v>
      </c>
      <c r="H75" s="34">
        <v>182</v>
      </c>
      <c r="I75" s="34">
        <v>138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-2493</v>
      </c>
      <c r="H76" s="33">
        <f>+H77+H78</f>
        <v>-1691</v>
      </c>
      <c r="I76" s="33">
        <f>+I77+I78</f>
        <v>-802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-1268</v>
      </c>
      <c r="H77" s="34">
        <v>-910</v>
      </c>
      <c r="I77" s="34">
        <v>-358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-1225</v>
      </c>
      <c r="H78" s="34">
        <v>-781</v>
      </c>
      <c r="I78" s="34">
        <v>-444</v>
      </c>
    </row>
    <row r="79" spans="2:9" s="13" customFormat="1" ht="16.149999999999999" customHeight="1">
      <c r="B79" s="33">
        <f>+B80+B81+B82</f>
        <v>14072</v>
      </c>
      <c r="C79" s="33">
        <f>+C80+C81+C82</f>
        <v>13781</v>
      </c>
      <c r="D79" s="33">
        <f>+D80+D81+D82</f>
        <v>291</v>
      </c>
      <c r="E79" s="61" t="s">
        <v>48</v>
      </c>
      <c r="F79" s="47" t="s">
        <v>49</v>
      </c>
      <c r="G79" s="33">
        <f>G80+G81+G82</f>
        <v>5816</v>
      </c>
      <c r="H79" s="33">
        <f>+H80+H81+H82</f>
        <v>5673</v>
      </c>
      <c r="I79" s="33">
        <f>+I80+I81+I82</f>
        <v>143</v>
      </c>
    </row>
    <row r="80" spans="2:9" s="15" customFormat="1" ht="16.149999999999999" customHeight="1">
      <c r="B80" s="34">
        <v>14068</v>
      </c>
      <c r="C80" s="43">
        <v>13777</v>
      </c>
      <c r="D80" s="43">
        <v>291</v>
      </c>
      <c r="E80" s="23" t="s">
        <v>50</v>
      </c>
      <c r="F80" s="23" t="s">
        <v>133</v>
      </c>
      <c r="G80" s="43">
        <v>1411</v>
      </c>
      <c r="H80" s="43">
        <v>1276</v>
      </c>
      <c r="I80" s="43">
        <v>135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4085</v>
      </c>
      <c r="H81" s="43">
        <v>4077</v>
      </c>
      <c r="I81" s="43">
        <v>8</v>
      </c>
    </row>
    <row r="82" spans="2:9" s="15" customFormat="1" ht="16.149999999999999" customHeight="1">
      <c r="B82" s="34">
        <v>4</v>
      </c>
      <c r="C82" s="43">
        <v>4</v>
      </c>
      <c r="D82" s="43">
        <v>0</v>
      </c>
      <c r="E82" s="23" t="s">
        <v>53</v>
      </c>
      <c r="F82" s="23" t="s">
        <v>54</v>
      </c>
      <c r="G82" s="43">
        <v>320</v>
      </c>
      <c r="H82" s="43">
        <v>320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65156</v>
      </c>
      <c r="C85" s="36">
        <f>+H68+H70+H76+H79-C79</f>
        <v>65904</v>
      </c>
      <c r="D85" s="36">
        <f>+I68+I70+I76+I79-D79</f>
        <v>-748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65156</v>
      </c>
      <c r="H100" s="38">
        <f>+C85</f>
        <v>65904</v>
      </c>
      <c r="I100" s="38">
        <f>+D85</f>
        <v>-748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5</v>
      </c>
      <c r="C102" s="33">
        <f>+C103+C104</f>
        <v>0</v>
      </c>
      <c r="D102" s="33">
        <f>+D103+D104</f>
        <v>5</v>
      </c>
      <c r="E102" s="61" t="s">
        <v>58</v>
      </c>
      <c r="F102" s="47" t="s">
        <v>59</v>
      </c>
      <c r="G102" s="33">
        <f>+G103+G104</f>
        <v>83276</v>
      </c>
      <c r="H102" s="33">
        <f>+H103+H104</f>
        <v>83021</v>
      </c>
      <c r="I102" s="33">
        <f>+I103+I104</f>
        <v>255</v>
      </c>
    </row>
    <row r="103" spans="2:9" s="15" customFormat="1" ht="16.149999999999999" customHeight="1">
      <c r="B103" s="34">
        <v>5</v>
      </c>
      <c r="C103" s="34">
        <v>0</v>
      </c>
      <c r="D103" s="34">
        <v>5</v>
      </c>
      <c r="E103" s="62" t="s">
        <v>60</v>
      </c>
      <c r="F103" s="23" t="s">
        <v>61</v>
      </c>
      <c r="G103" s="34">
        <v>82980</v>
      </c>
      <c r="H103" s="34">
        <v>82980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296</v>
      </c>
      <c r="H104" s="34">
        <v>41</v>
      </c>
      <c r="I104" s="34">
        <v>255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9628</v>
      </c>
      <c r="H105" s="33">
        <f>+H106+H107+H108</f>
        <v>7462</v>
      </c>
      <c r="I105" s="33">
        <f>+I106+I107+I108</f>
        <v>2166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1723</v>
      </c>
      <c r="H106" s="34">
        <v>0</v>
      </c>
      <c r="I106" s="34">
        <v>1723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6429</v>
      </c>
      <c r="H107" s="34">
        <v>6395</v>
      </c>
      <c r="I107" s="34">
        <v>34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1476</v>
      </c>
      <c r="H108" s="34">
        <v>1067</v>
      </c>
      <c r="I108" s="34">
        <v>409</v>
      </c>
    </row>
    <row r="109" spans="2:9" s="13" customFormat="1" ht="14">
      <c r="B109" s="33">
        <v>11152</v>
      </c>
      <c r="C109" s="33">
        <v>9415</v>
      </c>
      <c r="D109" s="33">
        <v>1737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9408</v>
      </c>
      <c r="C111" s="34">
        <v>7995</v>
      </c>
      <c r="D111" s="34">
        <v>1413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1744</v>
      </c>
      <c r="C112" s="34">
        <v>1420</v>
      </c>
      <c r="D112" s="34">
        <v>324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98141</v>
      </c>
      <c r="C113" s="33">
        <f>+C114+C115+C116+C117+C118+C119</f>
        <v>102790</v>
      </c>
      <c r="D113" s="33">
        <f>+D114+D115+D116+D117+D118+D119</f>
        <v>973</v>
      </c>
      <c r="E113" s="61" t="s">
        <v>69</v>
      </c>
      <c r="F113" s="47" t="s">
        <v>70</v>
      </c>
      <c r="G113" s="33">
        <f>+G114+G115+G116+G117+G118+G119</f>
        <v>5197</v>
      </c>
      <c r="H113" s="33">
        <f>+H114+H115+H116+H117+H118+H119</f>
        <v>4538</v>
      </c>
      <c r="I113" s="33">
        <f>+I114+I115+I116+I117+I118+I119</f>
        <v>6281</v>
      </c>
    </row>
    <row r="114" spans="2:10" s="15" customFormat="1" ht="16.149999999999999" customHeight="1">
      <c r="B114" s="34">
        <v>17</v>
      </c>
      <c r="C114" s="34">
        <v>10</v>
      </c>
      <c r="D114" s="34">
        <v>7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12</v>
      </c>
      <c r="H115" s="34">
        <v>9</v>
      </c>
      <c r="I115" s="34">
        <v>3</v>
      </c>
    </row>
    <row r="116" spans="2:10" s="15" customFormat="1" ht="16.149999999999999" customHeight="1">
      <c r="B116" s="34">
        <v>85828</v>
      </c>
      <c r="C116" s="34">
        <v>91135</v>
      </c>
      <c r="D116" s="34">
        <v>315</v>
      </c>
      <c r="E116" s="62" t="s">
        <v>75</v>
      </c>
      <c r="F116" s="23" t="s">
        <v>160</v>
      </c>
      <c r="G116" s="34">
        <v>3018</v>
      </c>
      <c r="H116" s="34">
        <v>2988</v>
      </c>
      <c r="I116" s="34">
        <v>5652</v>
      </c>
    </row>
    <row r="117" spans="2:10" s="15" customFormat="1" ht="16.149999999999999" customHeight="1">
      <c r="B117" s="34">
        <v>1978</v>
      </c>
      <c r="C117" s="34">
        <v>1788</v>
      </c>
      <c r="D117" s="34">
        <v>190</v>
      </c>
      <c r="E117" s="62" t="s">
        <v>76</v>
      </c>
      <c r="F117" s="23" t="s">
        <v>77</v>
      </c>
      <c r="G117" s="34">
        <v>165</v>
      </c>
      <c r="H117" s="34">
        <v>99</v>
      </c>
      <c r="I117" s="34">
        <v>66</v>
      </c>
    </row>
    <row r="118" spans="2:10" s="15" customFormat="1" ht="16.149999999999999" customHeight="1">
      <c r="B118" s="34">
        <v>1397</v>
      </c>
      <c r="C118" s="34">
        <v>936</v>
      </c>
      <c r="D118" s="34">
        <v>461</v>
      </c>
      <c r="E118" s="23" t="s">
        <v>78</v>
      </c>
      <c r="F118" s="23" t="s">
        <v>79</v>
      </c>
      <c r="G118" s="34">
        <v>2002</v>
      </c>
      <c r="H118" s="34">
        <v>1442</v>
      </c>
      <c r="I118" s="34">
        <v>560</v>
      </c>
    </row>
    <row r="119" spans="2:10" s="46" customFormat="1" ht="16.149999999999999" customHeight="1">
      <c r="B119" s="34">
        <v>8921</v>
      </c>
      <c r="C119" s="34">
        <v>8921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53959</v>
      </c>
      <c r="C122" s="36">
        <f>+H100+H102+H105+H113-C102-C109-C113</f>
        <v>48720</v>
      </c>
      <c r="D122" s="36">
        <f>+I100+I102+I105+I113-D102-D109-D113</f>
        <v>5239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53959</v>
      </c>
      <c r="H137" s="38">
        <f>+C122</f>
        <v>48720</v>
      </c>
      <c r="I137" s="38">
        <f>+D122</f>
        <v>5239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2867</v>
      </c>
      <c r="C139" s="33">
        <f>+C140+C141</f>
        <v>1634</v>
      </c>
      <c r="D139" s="33">
        <f>+D140+D141</f>
        <v>1233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1662</v>
      </c>
      <c r="C140" s="34">
        <v>1011</v>
      </c>
      <c r="D140" s="34">
        <v>651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1205</v>
      </c>
      <c r="C141" s="34">
        <v>623</v>
      </c>
      <c r="D141" s="34">
        <v>582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51092</v>
      </c>
      <c r="C144" s="36">
        <f>+H137-C139</f>
        <v>47086</v>
      </c>
      <c r="D144" s="36">
        <f>+I137-D139</f>
        <v>4006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53959</v>
      </c>
      <c r="H161" s="38">
        <f>+C122</f>
        <v>48720</v>
      </c>
      <c r="I161" s="38">
        <f>+D122</f>
        <v>5239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32107</v>
      </c>
      <c r="C163" s="33">
        <f>+H16-H17-H18+C141-H20</f>
        <v>25915</v>
      </c>
      <c r="D163" s="33">
        <f>+I16-I17-I18+D141-I20</f>
        <v>6192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2867</v>
      </c>
      <c r="C164" s="34">
        <f>+C139</f>
        <v>1634</v>
      </c>
      <c r="D164" s="34">
        <f>+D139</f>
        <v>1233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29240</v>
      </c>
      <c r="C165" s="34">
        <f>+C163-C164</f>
        <v>24281</v>
      </c>
      <c r="D165" s="34">
        <f>+D163-D164</f>
        <v>4959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21852</v>
      </c>
      <c r="C169" s="36">
        <f>+H161-C163-C166</f>
        <v>22805</v>
      </c>
      <c r="D169" s="36">
        <f>+I161-D163-D166</f>
        <v>-953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51092</v>
      </c>
      <c r="H184" s="38">
        <f>+C144</f>
        <v>47086</v>
      </c>
      <c r="I184" s="38">
        <f>+D144</f>
        <v>4006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29240</v>
      </c>
      <c r="C186" s="33">
        <f>+C187</f>
        <v>24281</v>
      </c>
      <c r="D186" s="33">
        <f>+D187</f>
        <v>4959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29240</v>
      </c>
      <c r="C187" s="34">
        <f t="shared" si="0"/>
        <v>24281</v>
      </c>
      <c r="D187" s="34">
        <f t="shared" si="0"/>
        <v>4959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21852</v>
      </c>
      <c r="C191" s="36">
        <f>+H184-C186</f>
        <v>22805</v>
      </c>
      <c r="D191" s="36">
        <f>+I184-D186</f>
        <v>-953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21852</v>
      </c>
      <c r="H209" s="38">
        <f>+C191</f>
        <v>22805</v>
      </c>
      <c r="I209" s="38">
        <f>+D191</f>
        <v>-953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1881</v>
      </c>
      <c r="H211" s="33">
        <f>+H212+H213+H214</f>
        <v>1409</v>
      </c>
      <c r="I211" s="33">
        <f>+I212+I213+I214</f>
        <v>4617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35</v>
      </c>
      <c r="H212" s="34">
        <v>35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1060</v>
      </c>
      <c r="H213" s="34">
        <v>901</v>
      </c>
      <c r="I213" s="34">
        <v>159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786</v>
      </c>
      <c r="H214" s="34">
        <v>473</v>
      </c>
      <c r="I214" s="34">
        <v>4458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606</v>
      </c>
      <c r="H216" s="35">
        <v>329</v>
      </c>
      <c r="I216" s="35">
        <v>4422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-10253</v>
      </c>
      <c r="H217" s="33">
        <f>+H218+H219+H220</f>
        <v>-12733</v>
      </c>
      <c r="I217" s="33">
        <f>+I218+I219+I220</f>
        <v>-1665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-5273</v>
      </c>
      <c r="H219" s="34">
        <v>-4646</v>
      </c>
      <c r="I219" s="34">
        <v>-627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-4980</v>
      </c>
      <c r="H220" s="34">
        <v>-8087</v>
      </c>
      <c r="I220" s="34">
        <v>-1038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-3946</v>
      </c>
      <c r="H222" s="35">
        <v>-7069</v>
      </c>
      <c r="I222" s="35">
        <v>-1022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13480</v>
      </c>
      <c r="C225" s="36">
        <f>+H209+H211+H217</f>
        <v>11481</v>
      </c>
      <c r="D225" s="36">
        <f>+I209+I211+I217</f>
        <v>1999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13480</v>
      </c>
      <c r="H240" s="38">
        <f>+C225</f>
        <v>11481</v>
      </c>
      <c r="I240" s="38">
        <f>+D225</f>
        <v>1999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13288</v>
      </c>
      <c r="C242" s="33">
        <f t="shared" ref="C242:D242" si="1">C243+C245+C246</f>
        <v>10586</v>
      </c>
      <c r="D242" s="33">
        <f t="shared" si="1"/>
        <v>2702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13235</v>
      </c>
      <c r="C243" s="37">
        <v>10548</v>
      </c>
      <c r="D243" s="37">
        <v>2687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-8094</v>
      </c>
      <c r="C244" s="33">
        <v>-5962</v>
      </c>
      <c r="D244" s="33">
        <v>-2132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143</v>
      </c>
      <c r="F245" s="111" t="s">
        <v>124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53</v>
      </c>
      <c r="C246" s="37">
        <v>38</v>
      </c>
      <c r="D246" s="37">
        <v>15</v>
      </c>
      <c r="E246" s="51" t="s">
        <v>143</v>
      </c>
      <c r="F246" s="111" t="s">
        <v>124</v>
      </c>
      <c r="G246" s="33" t="s">
        <v>291</v>
      </c>
      <c r="H246" s="114" t="s">
        <v>293</v>
      </c>
      <c r="I246" s="33"/>
    </row>
    <row r="247" spans="2:9" s="15" customFormat="1" ht="14">
      <c r="B247" s="33">
        <v>170</v>
      </c>
      <c r="C247" s="33">
        <v>446</v>
      </c>
      <c r="D247" s="33">
        <v>-276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8116</v>
      </c>
      <c r="C249" s="36">
        <f t="shared" ref="C249:D249" si="2">+H240-C243-C244-C245-C247-C246</f>
        <v>6411</v>
      </c>
      <c r="D249" s="36">
        <f t="shared" si="2"/>
        <v>1705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69" priority="2" operator="notEqual">
      <formula>B47+B48</formula>
    </cfRule>
  </conditionalFormatting>
  <conditionalFormatting sqref="B109:D109">
    <cfRule type="cellIs" dxfId="68" priority="1" operator="notEqual">
      <formula>B110+B111+B112</formula>
    </cfRule>
  </conditionalFormatting>
  <hyperlinks>
    <hyperlink ref="I4" location="Indice!A1" display="indice" xr:uid="{00000000-0004-0000-18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0.249977111117893"/>
  </sheetPr>
  <dimension ref="A1:P251"/>
  <sheetViews>
    <sheetView zoomScaleNormal="100" workbookViewId="0">
      <pane ySplit="4" topLeftCell="A96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225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183919</v>
      </c>
      <c r="J16" s="33">
        <f>+C46+C51+C52+C21+C25</f>
        <v>38991</v>
      </c>
      <c r="K16" s="33">
        <f>+D46+D51+D52+D21+D25</f>
        <v>98404</v>
      </c>
      <c r="L16" s="33">
        <f>+E46+E51+E52+E21+E25</f>
        <v>42314</v>
      </c>
      <c r="M16" s="33">
        <f>+F46+F51+F52+F21+F25</f>
        <v>4210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9098</v>
      </c>
      <c r="J17" s="34">
        <v>2176</v>
      </c>
      <c r="K17" s="34">
        <v>2838</v>
      </c>
      <c r="L17" s="34">
        <v>3996</v>
      </c>
      <c r="M17" s="34">
        <v>88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6534</v>
      </c>
      <c r="J18" s="34">
        <v>2270</v>
      </c>
      <c r="K18" s="34">
        <v>4017</v>
      </c>
      <c r="L18" s="34">
        <v>247</v>
      </c>
      <c r="M18" s="34">
        <v>0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168287</v>
      </c>
      <c r="J19" s="34">
        <f>+J16-J17-J18</f>
        <v>34545</v>
      </c>
      <c r="K19" s="34">
        <f>+K16-K17-K18</f>
        <v>91549</v>
      </c>
      <c r="L19" s="34">
        <f>+L16-L17-L18</f>
        <v>38071</v>
      </c>
      <c r="M19" s="34">
        <f>+M16-M17-M18</f>
        <v>4122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4618</v>
      </c>
      <c r="J20" s="42">
        <v>903</v>
      </c>
      <c r="K20" s="42">
        <v>1902</v>
      </c>
      <c r="L20" s="42">
        <v>1810</v>
      </c>
      <c r="M20" s="42">
        <v>3</v>
      </c>
      <c r="O20" s="107"/>
      <c r="P20" s="15"/>
    </row>
    <row r="21" spans="2:16" s="13" customFormat="1" ht="16.149999999999999" customHeight="1">
      <c r="B21" s="33">
        <v>54343</v>
      </c>
      <c r="C21" s="33">
        <v>8835</v>
      </c>
      <c r="D21" s="33">
        <v>25405</v>
      </c>
      <c r="E21" s="33">
        <v>18674</v>
      </c>
      <c r="F21" s="33">
        <v>1429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129576</v>
      </c>
      <c r="C23" s="36">
        <f>+J16-C21</f>
        <v>30156</v>
      </c>
      <c r="D23" s="36">
        <f>+K16-D21</f>
        <v>72999</v>
      </c>
      <c r="E23" s="36">
        <f>+L16-E21</f>
        <v>23640</v>
      </c>
      <c r="F23" s="36">
        <f>+M16-F21</f>
        <v>2781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22038</v>
      </c>
      <c r="C25" s="33">
        <v>8539</v>
      </c>
      <c r="D25" s="33">
        <v>8516</v>
      </c>
      <c r="E25" s="33">
        <v>4646</v>
      </c>
      <c r="F25" s="33">
        <v>337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107538</v>
      </c>
      <c r="C27" s="36">
        <f>+C23-C25</f>
        <v>21617</v>
      </c>
      <c r="D27" s="36">
        <f>+D23-D25</f>
        <v>64483</v>
      </c>
      <c r="E27" s="36">
        <f>+E23-E25</f>
        <v>18994</v>
      </c>
      <c r="F27" s="36">
        <f>+F23-F25</f>
        <v>2444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107538</v>
      </c>
      <c r="J44" s="38">
        <f>+C27</f>
        <v>21617</v>
      </c>
      <c r="K44" s="38">
        <f>+D27</f>
        <v>64483</v>
      </c>
      <c r="L44" s="38">
        <f>+E27</f>
        <v>18994</v>
      </c>
      <c r="M44" s="38">
        <f>+F27</f>
        <v>2444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107361</v>
      </c>
      <c r="C46" s="33">
        <v>21568</v>
      </c>
      <c r="D46" s="33">
        <v>64375</v>
      </c>
      <c r="E46" s="33">
        <v>18989</v>
      </c>
      <c r="F46" s="33">
        <v>2429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v>83769</v>
      </c>
      <c r="C47" s="34">
        <v>16478</v>
      </c>
      <c r="D47" s="34">
        <v>50875</v>
      </c>
      <c r="E47" s="34">
        <v>14532</v>
      </c>
      <c r="F47" s="34">
        <v>1884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23592</v>
      </c>
      <c r="C48" s="34">
        <f>SUM(C49:C50)</f>
        <v>5090</v>
      </c>
      <c r="D48" s="34">
        <f>SUM(D49:D50)</f>
        <v>13500</v>
      </c>
      <c r="E48" s="34">
        <f>SUM(E49:E50)</f>
        <v>4457</v>
      </c>
      <c r="F48" s="34">
        <f>SUM(F49:F50)</f>
        <v>545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v>15974</v>
      </c>
      <c r="C49" s="84">
        <v>1966</v>
      </c>
      <c r="D49" s="84">
        <v>9426</v>
      </c>
      <c r="E49" s="84">
        <v>4098</v>
      </c>
      <c r="F49" s="84">
        <v>484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v>7618</v>
      </c>
      <c r="C50" s="84">
        <v>3124</v>
      </c>
      <c r="D50" s="84">
        <v>4074</v>
      </c>
      <c r="E50" s="84">
        <v>359</v>
      </c>
      <c r="F50" s="84">
        <v>61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177</v>
      </c>
      <c r="C51" s="33">
        <v>49</v>
      </c>
      <c r="D51" s="33">
        <v>108</v>
      </c>
      <c r="E51" s="33">
        <v>5</v>
      </c>
      <c r="F51" s="33">
        <v>15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122839</v>
      </c>
      <c r="J70" s="33">
        <f>+J71+J75</f>
        <v>77136</v>
      </c>
      <c r="K70" s="33">
        <f>+K71+K75</f>
        <v>25383</v>
      </c>
      <c r="L70" s="33">
        <f>+L71+L75</f>
        <v>20320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111351</v>
      </c>
      <c r="J71" s="34">
        <f>+J72+J73+J74</f>
        <v>76770</v>
      </c>
      <c r="K71" s="34">
        <f>+K72+K73+K74</f>
        <v>25101</v>
      </c>
      <c r="L71" s="34">
        <f>+L72+L73+L74</f>
        <v>9480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62743</v>
      </c>
      <c r="J72" s="34">
        <v>55463</v>
      </c>
      <c r="K72" s="34">
        <v>2442</v>
      </c>
      <c r="L72" s="34">
        <v>4838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145</v>
      </c>
      <c r="J73" s="34">
        <v>48</v>
      </c>
      <c r="K73" s="34">
        <v>52</v>
      </c>
      <c r="L73" s="34">
        <v>45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48463</v>
      </c>
      <c r="J74" s="34">
        <v>21259</v>
      </c>
      <c r="K74" s="34">
        <v>22607</v>
      </c>
      <c r="L74" s="34">
        <v>4597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11488</v>
      </c>
      <c r="J75" s="34">
        <v>366</v>
      </c>
      <c r="K75" s="34">
        <v>282</v>
      </c>
      <c r="L75" s="34">
        <v>10840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-11780</v>
      </c>
      <c r="J76" s="33">
        <f>+J77+J78</f>
        <v>-2737</v>
      </c>
      <c r="K76" s="33">
        <f>+K77+K78</f>
        <v>-3675</v>
      </c>
      <c r="L76" s="33">
        <f>+L77+L78</f>
        <v>-1504</v>
      </c>
      <c r="M76" s="33">
        <f>+M77+M78</f>
        <v>-3864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-4536</v>
      </c>
      <c r="J77" s="34">
        <v>-1399</v>
      </c>
      <c r="K77" s="34">
        <v>-1786</v>
      </c>
      <c r="L77" s="34">
        <v>-1351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-7244</v>
      </c>
      <c r="J78" s="34">
        <v>-1338</v>
      </c>
      <c r="K78" s="34">
        <v>-1889</v>
      </c>
      <c r="L78" s="34">
        <v>-153</v>
      </c>
      <c r="M78" s="34">
        <v>-3864</v>
      </c>
      <c r="O78" s="107"/>
    </row>
    <row r="79" spans="2:16" s="13" customFormat="1" ht="16.149999999999999" customHeight="1">
      <c r="B79" s="33">
        <f>+B80+B81+B82</f>
        <v>17032</v>
      </c>
      <c r="C79" s="33">
        <f>+C80+C81+C82</f>
        <v>14355</v>
      </c>
      <c r="D79" s="33">
        <f>+D80+D81+D82</f>
        <v>2664</v>
      </c>
      <c r="E79" s="33">
        <f>+E80+E81+E82</f>
        <v>1206</v>
      </c>
      <c r="F79" s="33">
        <f>+F80+F81+F82</f>
        <v>3</v>
      </c>
      <c r="G79" s="61" t="s">
        <v>48</v>
      </c>
      <c r="H79" s="47" t="s">
        <v>49</v>
      </c>
      <c r="I79" s="33">
        <f>I80+I81+I82</f>
        <v>10810</v>
      </c>
      <c r="J79" s="33">
        <f>+J80+J81+J82</f>
        <v>7195</v>
      </c>
      <c r="K79" s="33">
        <f>+K80+K81+K82</f>
        <v>1171</v>
      </c>
      <c r="L79" s="33">
        <f>+L80+L81+L82</f>
        <v>993</v>
      </c>
      <c r="M79" s="33">
        <f>+M80+M81+M82</f>
        <v>2647</v>
      </c>
      <c r="O79" s="107"/>
    </row>
    <row r="80" spans="2:16" s="15" customFormat="1" ht="16.149999999999999" customHeight="1">
      <c r="B80" s="34">
        <v>17009</v>
      </c>
      <c r="C80" s="43">
        <v>14351</v>
      </c>
      <c r="D80" s="43">
        <v>2664</v>
      </c>
      <c r="E80" s="43">
        <v>1187</v>
      </c>
      <c r="F80" s="43">
        <v>3</v>
      </c>
      <c r="G80" s="23" t="s">
        <v>50</v>
      </c>
      <c r="H80" s="23" t="s">
        <v>133</v>
      </c>
      <c r="I80" s="43">
        <v>5469</v>
      </c>
      <c r="J80" s="43">
        <v>1999</v>
      </c>
      <c r="K80" s="43">
        <v>1117</v>
      </c>
      <c r="L80" s="43">
        <v>903</v>
      </c>
      <c r="M80" s="43">
        <v>2646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4839</v>
      </c>
      <c r="J81" s="43">
        <v>4708</v>
      </c>
      <c r="K81" s="43">
        <v>47</v>
      </c>
      <c r="L81" s="43">
        <v>83</v>
      </c>
      <c r="M81" s="43">
        <v>1</v>
      </c>
      <c r="O81" s="107"/>
    </row>
    <row r="82" spans="2:16" s="15" customFormat="1" ht="16.149999999999999" customHeight="1">
      <c r="B82" s="34">
        <v>23</v>
      </c>
      <c r="C82" s="43">
        <v>4</v>
      </c>
      <c r="D82" s="43">
        <v>0</v>
      </c>
      <c r="E82" s="43">
        <v>19</v>
      </c>
      <c r="F82" s="43">
        <v>0</v>
      </c>
      <c r="G82" s="23" t="s">
        <v>53</v>
      </c>
      <c r="H82" s="23" t="s">
        <v>54</v>
      </c>
      <c r="I82" s="43">
        <v>502</v>
      </c>
      <c r="J82" s="43">
        <v>488</v>
      </c>
      <c r="K82" s="43">
        <v>7</v>
      </c>
      <c r="L82" s="43">
        <v>7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104837</v>
      </c>
      <c r="C85" s="36">
        <f>+J68+J70+J76+J79-C79</f>
        <v>67239</v>
      </c>
      <c r="D85" s="36">
        <f>+K68+K70+K76+K79-D79</f>
        <v>20215</v>
      </c>
      <c r="E85" s="36">
        <f>+L68+L70+L76+L79-E79</f>
        <v>18603</v>
      </c>
      <c r="F85" s="36">
        <f>+M68+M70+M76+M79-F79</f>
        <v>-1220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104837</v>
      </c>
      <c r="J100" s="38">
        <f>+C85</f>
        <v>67239</v>
      </c>
      <c r="K100" s="38">
        <f>+D85</f>
        <v>20215</v>
      </c>
      <c r="L100" s="38">
        <f>+E85</f>
        <v>18603</v>
      </c>
      <c r="M100" s="38">
        <f>+F85</f>
        <v>-1220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29</v>
      </c>
      <c r="C102" s="33">
        <f>+C103+C104</f>
        <v>21</v>
      </c>
      <c r="D102" s="33">
        <f>+D103+D104</f>
        <v>8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135000</v>
      </c>
      <c r="J102" s="33">
        <f>+J103+J104</f>
        <v>99458</v>
      </c>
      <c r="K102" s="33">
        <f>+K103+K104</f>
        <v>26855</v>
      </c>
      <c r="L102" s="33">
        <f>+L103+L104</f>
        <v>8687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29</v>
      </c>
      <c r="C103" s="34">
        <v>21</v>
      </c>
      <c r="D103" s="34">
        <v>8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130603</v>
      </c>
      <c r="J103" s="34">
        <v>99149</v>
      </c>
      <c r="K103" s="34">
        <v>24975</v>
      </c>
      <c r="L103" s="34">
        <v>6479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4397</v>
      </c>
      <c r="J104" s="34">
        <v>309</v>
      </c>
      <c r="K104" s="34">
        <v>1880</v>
      </c>
      <c r="L104" s="34">
        <v>2208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135643</v>
      </c>
      <c r="J105" s="33">
        <f>+J106+J107+J108</f>
        <v>10021</v>
      </c>
      <c r="K105" s="33">
        <f>+K106+K107+K108</f>
        <v>412</v>
      </c>
      <c r="L105" s="33">
        <f>+L106+L107+L108</f>
        <v>359</v>
      </c>
      <c r="M105" s="33">
        <f>+M106+M107+M108</f>
        <v>124851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93234</v>
      </c>
      <c r="J106" s="34">
        <v>1730</v>
      </c>
      <c r="K106" s="34">
        <v>0</v>
      </c>
      <c r="L106" s="34">
        <v>0</v>
      </c>
      <c r="M106" s="34">
        <v>91504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7618</v>
      </c>
      <c r="J107" s="34">
        <v>6786</v>
      </c>
      <c r="K107" s="34">
        <v>412</v>
      </c>
      <c r="L107" s="34">
        <v>359</v>
      </c>
      <c r="M107" s="34">
        <v>61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34791</v>
      </c>
      <c r="J108" s="34">
        <v>1505</v>
      </c>
      <c r="K108" s="34">
        <v>0</v>
      </c>
      <c r="L108" s="34">
        <v>0</v>
      </c>
      <c r="M108" s="34">
        <v>33286</v>
      </c>
      <c r="O108" s="107"/>
      <c r="P108" s="13"/>
    </row>
    <row r="109" spans="2:16" s="13" customFormat="1" ht="28">
      <c r="B109" s="33">
        <v>123081</v>
      </c>
      <c r="C109" s="33">
        <v>12469</v>
      </c>
      <c r="D109" s="33">
        <v>1595</v>
      </c>
      <c r="E109" s="33">
        <v>612</v>
      </c>
      <c r="F109" s="33">
        <v>108405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105273</v>
      </c>
      <c r="C110" s="34">
        <v>0</v>
      </c>
      <c r="D110" s="34">
        <v>0</v>
      </c>
      <c r="E110" s="34">
        <v>0</v>
      </c>
      <c r="F110" s="34">
        <v>105273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11007</v>
      </c>
      <c r="C111" s="34">
        <v>10147</v>
      </c>
      <c r="D111" s="34">
        <v>440</v>
      </c>
      <c r="E111" s="34">
        <v>359</v>
      </c>
      <c r="F111" s="34">
        <v>61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6801</v>
      </c>
      <c r="C112" s="34">
        <v>2322</v>
      </c>
      <c r="D112" s="34">
        <v>1155</v>
      </c>
      <c r="E112" s="34">
        <v>253</v>
      </c>
      <c r="F112" s="34">
        <v>3071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18002</v>
      </c>
      <c r="C113" s="33">
        <f>+C114+C115+C116+C117+C118+C119</f>
        <v>106386</v>
      </c>
      <c r="D113" s="33">
        <f>+D114+D115+D116+D117+D118+D119</f>
        <v>9355</v>
      </c>
      <c r="E113" s="33">
        <f>+E114+E115+E116+E117+E118+E119</f>
        <v>13159</v>
      </c>
      <c r="F113" s="33">
        <f>+F114+F115+F116+F117+F118+F119</f>
        <v>4069</v>
      </c>
      <c r="G113" s="61" t="s">
        <v>69</v>
      </c>
      <c r="H113" s="47" t="s">
        <v>70</v>
      </c>
      <c r="I113" s="33">
        <f>+I114+I115+I116+I117+I118+I119</f>
        <v>7730</v>
      </c>
      <c r="J113" s="33">
        <f>+J114+J115+J116+J117+J118+J119</f>
        <v>5559</v>
      </c>
      <c r="K113" s="33">
        <f>+K114+K115+K116+K117+K118+K119</f>
        <v>86770</v>
      </c>
      <c r="L113" s="33">
        <f>+L114+L115+L116+L117+L118+L119</f>
        <v>22857</v>
      </c>
      <c r="M113" s="33">
        <f>+M114+M115+M116+M117+M118+M119</f>
        <v>7511</v>
      </c>
      <c r="O113" s="15"/>
      <c r="P113" s="15"/>
    </row>
    <row r="114" spans="2:16" s="15" customFormat="1" ht="16.149999999999999" customHeight="1">
      <c r="B114" s="34">
        <v>255</v>
      </c>
      <c r="C114" s="34">
        <v>17</v>
      </c>
      <c r="D114" s="34">
        <v>88</v>
      </c>
      <c r="E114" s="34">
        <v>144</v>
      </c>
      <c r="F114" s="34">
        <v>6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204</v>
      </c>
      <c r="J115" s="34">
        <v>15</v>
      </c>
      <c r="K115" s="34">
        <v>52</v>
      </c>
      <c r="L115" s="34">
        <v>134</v>
      </c>
      <c r="M115" s="34">
        <v>3</v>
      </c>
    </row>
    <row r="116" spans="2:16" s="15" customFormat="1" ht="16.149999999999999" customHeight="1">
      <c r="B116" s="34">
        <v>0</v>
      </c>
      <c r="C116" s="34">
        <v>93845</v>
      </c>
      <c r="D116" s="34">
        <v>6078</v>
      </c>
      <c r="E116" s="34">
        <v>11006</v>
      </c>
      <c r="F116" s="34">
        <v>4038</v>
      </c>
      <c r="G116" s="62" t="s">
        <v>75</v>
      </c>
      <c r="H116" s="23" t="s">
        <v>160</v>
      </c>
      <c r="I116" s="34">
        <v>0</v>
      </c>
      <c r="J116" s="34">
        <v>3599</v>
      </c>
      <c r="K116" s="34">
        <v>84745</v>
      </c>
      <c r="L116" s="34">
        <v>20609</v>
      </c>
      <c r="M116" s="34">
        <v>6014</v>
      </c>
      <c r="O116" s="107"/>
      <c r="P116" s="13"/>
    </row>
    <row r="117" spans="2:16" s="15" customFormat="1" ht="16.149999999999999" customHeight="1">
      <c r="B117" s="34">
        <v>1739</v>
      </c>
      <c r="C117" s="34">
        <v>1736</v>
      </c>
      <c r="D117" s="34">
        <v>0</v>
      </c>
      <c r="E117" s="34">
        <v>0</v>
      </c>
      <c r="F117" s="34">
        <v>3</v>
      </c>
      <c r="G117" s="62" t="s">
        <v>76</v>
      </c>
      <c r="H117" s="23" t="s">
        <v>77</v>
      </c>
      <c r="I117" s="34">
        <v>1764</v>
      </c>
      <c r="J117" s="34">
        <v>177</v>
      </c>
      <c r="K117" s="34">
        <v>581</v>
      </c>
      <c r="L117" s="34">
        <v>56</v>
      </c>
      <c r="M117" s="34">
        <v>950</v>
      </c>
      <c r="O117" s="107"/>
    </row>
    <row r="118" spans="2:16" s="15" customFormat="1" ht="16.149999999999999" customHeight="1">
      <c r="B118" s="34">
        <v>7583</v>
      </c>
      <c r="C118" s="34">
        <v>2363</v>
      </c>
      <c r="D118" s="34">
        <v>3189</v>
      </c>
      <c r="E118" s="34">
        <v>2009</v>
      </c>
      <c r="F118" s="34">
        <v>22</v>
      </c>
      <c r="G118" s="23" t="s">
        <v>78</v>
      </c>
      <c r="H118" s="23" t="s">
        <v>79</v>
      </c>
      <c r="I118" s="34">
        <v>5762</v>
      </c>
      <c r="J118" s="34">
        <v>1768</v>
      </c>
      <c r="K118" s="34">
        <v>1392</v>
      </c>
      <c r="L118" s="34">
        <v>2058</v>
      </c>
      <c r="M118" s="34">
        <v>544</v>
      </c>
      <c r="O118" s="107"/>
    </row>
    <row r="119" spans="2:16" s="46" customFormat="1" ht="16.149999999999999" customHeight="1">
      <c r="B119" s="34">
        <v>8425</v>
      </c>
      <c r="C119" s="34">
        <v>8425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242098</v>
      </c>
      <c r="C122" s="36">
        <f>+J100+J102+J105+J113-C102-C109-C113</f>
        <v>63401</v>
      </c>
      <c r="D122" s="36">
        <f>+K100+K102+K105+K113-D102-D109-D113</f>
        <v>123294</v>
      </c>
      <c r="E122" s="36">
        <f>+L100+L102+L105+L113-E102-E109-E113</f>
        <v>36735</v>
      </c>
      <c r="F122" s="36">
        <f>+M100+M102+M105+M113-F102-F109-F113</f>
        <v>18668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242098</v>
      </c>
      <c r="J137" s="38">
        <f>+C122</f>
        <v>63401</v>
      </c>
      <c r="K137" s="38">
        <f>+D122</f>
        <v>123294</v>
      </c>
      <c r="L137" s="38">
        <f>+E122</f>
        <v>36735</v>
      </c>
      <c r="M137" s="38">
        <f>+F122</f>
        <v>18668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108890</v>
      </c>
      <c r="C139" s="33">
        <f>+C140+C141</f>
        <v>2980</v>
      </c>
      <c r="D139" s="33">
        <f>+D140+D141</f>
        <v>91337</v>
      </c>
      <c r="E139" s="33">
        <f>+E140+E141</f>
        <v>10961</v>
      </c>
      <c r="F139" s="33">
        <f>+F140+F141</f>
        <v>3612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0">SUM(C140:F140)</f>
        <v>82850</v>
      </c>
      <c r="C140" s="34">
        <v>1836</v>
      </c>
      <c r="D140" s="34">
        <v>67560</v>
      </c>
      <c r="E140" s="34">
        <v>10502</v>
      </c>
      <c r="F140" s="34">
        <v>2952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0"/>
        <v>26040</v>
      </c>
      <c r="C141" s="34">
        <v>1144</v>
      </c>
      <c r="D141" s="34">
        <v>23777</v>
      </c>
      <c r="E141" s="34">
        <v>459</v>
      </c>
      <c r="F141" s="34">
        <v>660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133208</v>
      </c>
      <c r="C144" s="36">
        <f>+J137-C139</f>
        <v>60421</v>
      </c>
      <c r="D144" s="36">
        <f>+K137-D139</f>
        <v>31957</v>
      </c>
      <c r="E144" s="36">
        <f>+L137-E139</f>
        <v>25774</v>
      </c>
      <c r="F144" s="36">
        <f>+M137-F139</f>
        <v>15056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242098</v>
      </c>
      <c r="J161" s="38">
        <f>+C122</f>
        <v>63401</v>
      </c>
      <c r="K161" s="38">
        <f>+D122</f>
        <v>123294</v>
      </c>
      <c r="L161" s="38">
        <f>+E122</f>
        <v>36735</v>
      </c>
      <c r="M161" s="38">
        <f>+F122</f>
        <v>18668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189709</v>
      </c>
      <c r="C163" s="33">
        <f>+J16-J17-J18+C141-J20</f>
        <v>34786</v>
      </c>
      <c r="D163" s="33">
        <f>+K16-K17-K18+D141-K20</f>
        <v>113424</v>
      </c>
      <c r="E163" s="33">
        <f>+L16-L17-L18+E141-L20</f>
        <v>36720</v>
      </c>
      <c r="F163" s="33">
        <f>+M16-M17-M18+F141-M20</f>
        <v>4779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108890</v>
      </c>
      <c r="C164" s="34">
        <f>+C139</f>
        <v>2980</v>
      </c>
      <c r="D164" s="34">
        <f>+D139</f>
        <v>91337</v>
      </c>
      <c r="E164" s="34">
        <f>+E139</f>
        <v>10961</v>
      </c>
      <c r="F164" s="34">
        <f>+F139</f>
        <v>3612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80819</v>
      </c>
      <c r="C165" s="34">
        <f>+C163-C164</f>
        <v>31806</v>
      </c>
      <c r="D165" s="34">
        <f>+D163-D164</f>
        <v>22087</v>
      </c>
      <c r="E165" s="34">
        <f>+E163-E164</f>
        <v>25759</v>
      </c>
      <c r="F165" s="34">
        <f>+F163-F164</f>
        <v>1167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52389</v>
      </c>
      <c r="C169" s="36">
        <f>+J161-C163-C166</f>
        <v>28615</v>
      </c>
      <c r="D169" s="36">
        <f>+K161-D163-D166</f>
        <v>9870</v>
      </c>
      <c r="E169" s="36">
        <f>+L161-E163-E166</f>
        <v>15</v>
      </c>
      <c r="F169" s="36">
        <f>+M161-F163-F166</f>
        <v>13889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133208</v>
      </c>
      <c r="J184" s="38">
        <f>+C144</f>
        <v>60421</v>
      </c>
      <c r="K184" s="38">
        <f>+D144</f>
        <v>31957</v>
      </c>
      <c r="L184" s="38">
        <f>+E144</f>
        <v>25774</v>
      </c>
      <c r="M184" s="38">
        <f>+F144</f>
        <v>15056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80819</v>
      </c>
      <c r="C186" s="33">
        <f>+C187</f>
        <v>31806</v>
      </c>
      <c r="D186" s="33">
        <f>+D187</f>
        <v>22087</v>
      </c>
      <c r="E186" s="33">
        <f>+E187</f>
        <v>25759</v>
      </c>
      <c r="F186" s="33">
        <f>+F187</f>
        <v>1167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1">+B165</f>
        <v>80819</v>
      </c>
      <c r="C187" s="34">
        <f t="shared" si="1"/>
        <v>31806</v>
      </c>
      <c r="D187" s="34">
        <f t="shared" si="1"/>
        <v>22087</v>
      </c>
      <c r="E187" s="34">
        <f t="shared" si="1"/>
        <v>25759</v>
      </c>
      <c r="F187" s="34">
        <f t="shared" si="1"/>
        <v>1167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1"/>
        <v>0</v>
      </c>
      <c r="C188" s="33">
        <f t="shared" si="1"/>
        <v>0</v>
      </c>
      <c r="D188" s="33">
        <f t="shared" si="1"/>
        <v>0</v>
      </c>
      <c r="E188" s="33">
        <f t="shared" si="1"/>
        <v>0</v>
      </c>
      <c r="F188" s="33">
        <f t="shared" si="1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52389</v>
      </c>
      <c r="C191" s="36">
        <f>+J184-C186</f>
        <v>28615</v>
      </c>
      <c r="D191" s="36">
        <f>+K184-D186</f>
        <v>9870</v>
      </c>
      <c r="E191" s="36">
        <f>+L184-E186</f>
        <v>15</v>
      </c>
      <c r="F191" s="36">
        <f>+M184-F186</f>
        <v>13889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52389</v>
      </c>
      <c r="J209" s="38">
        <f>+C191</f>
        <v>28615</v>
      </c>
      <c r="K209" s="38">
        <f>+D191</f>
        <v>9870</v>
      </c>
      <c r="L209" s="38">
        <f>+E191</f>
        <v>15</v>
      </c>
      <c r="M209" s="38">
        <f>+F191</f>
        <v>13889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10179</v>
      </c>
      <c r="J211" s="33">
        <f>+J212+J213+J214</f>
        <v>2237</v>
      </c>
      <c r="K211" s="33">
        <f>+K212+K213+K214</f>
        <v>9695</v>
      </c>
      <c r="L211" s="33">
        <f>+L212+L213+L214</f>
        <v>7057</v>
      </c>
      <c r="M211" s="33">
        <f>+M212+M213+M214</f>
        <v>123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5348</v>
      </c>
      <c r="J212" s="34">
        <v>66</v>
      </c>
      <c r="K212" s="34">
        <v>2759</v>
      </c>
      <c r="L212" s="34">
        <v>2523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3995</v>
      </c>
      <c r="J213" s="34">
        <v>1370</v>
      </c>
      <c r="K213" s="34">
        <v>2286</v>
      </c>
      <c r="L213" s="34">
        <v>338</v>
      </c>
      <c r="M213" s="34">
        <v>1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836</v>
      </c>
      <c r="J214" s="34">
        <v>801</v>
      </c>
      <c r="K214" s="34">
        <v>4650</v>
      </c>
      <c r="L214" s="34">
        <v>4196</v>
      </c>
      <c r="M214" s="34">
        <v>122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674</v>
      </c>
      <c r="K216" s="35">
        <v>4441</v>
      </c>
      <c r="L216" s="35">
        <v>3696</v>
      </c>
      <c r="M216" s="35">
        <v>122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-13339</v>
      </c>
      <c r="J217" s="33">
        <f>+J218+J219+J220</f>
        <v>-10902</v>
      </c>
      <c r="K217" s="33">
        <f>+K218+K219+K220</f>
        <v>-9985</v>
      </c>
      <c r="L217" s="33">
        <f>+L218+L219+L220</f>
        <v>-1337</v>
      </c>
      <c r="M217" s="33">
        <f>+M218+M219+M220</f>
        <v>-48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-11729</v>
      </c>
      <c r="J219" s="34">
        <v>-5298</v>
      </c>
      <c r="K219" s="34">
        <v>-5527</v>
      </c>
      <c r="L219" s="34">
        <v>-901</v>
      </c>
      <c r="M219" s="34">
        <v>-3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-1610</v>
      </c>
      <c r="J220" s="34">
        <v>-5604</v>
      </c>
      <c r="K220" s="34">
        <v>-4458</v>
      </c>
      <c r="L220" s="34">
        <v>-436</v>
      </c>
      <c r="M220" s="34">
        <v>-45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-4772</v>
      </c>
      <c r="K222" s="35">
        <v>-3847</v>
      </c>
      <c r="L222" s="35">
        <v>-269</v>
      </c>
      <c r="M222" s="35">
        <v>-45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49229</v>
      </c>
      <c r="C225" s="36">
        <f>+J209+J211+J217</f>
        <v>19950</v>
      </c>
      <c r="D225" s="36">
        <f>+K209+K211+K217</f>
        <v>9580</v>
      </c>
      <c r="E225" s="36">
        <f>+L209+L211+L217</f>
        <v>5735</v>
      </c>
      <c r="F225" s="36">
        <f>+M209+M211+M217</f>
        <v>13964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49229</v>
      </c>
      <c r="J240" s="38">
        <f>+C225</f>
        <v>19950</v>
      </c>
      <c r="K240" s="38">
        <f>+D225</f>
        <v>9580</v>
      </c>
      <c r="L240" s="38">
        <f>+E225</f>
        <v>5735</v>
      </c>
      <c r="M240" s="38">
        <f>+F225</f>
        <v>13964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50443</v>
      </c>
      <c r="C242" s="33">
        <f t="shared" ref="C242:F242" si="2">C243+C245+C246</f>
        <v>14610</v>
      </c>
      <c r="D242" s="33">
        <f t="shared" si="2"/>
        <v>21075</v>
      </c>
      <c r="E242" s="33">
        <f t="shared" si="2"/>
        <v>14318</v>
      </c>
      <c r="F242" s="33">
        <f t="shared" si="2"/>
        <v>440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50418</v>
      </c>
      <c r="C243" s="37">
        <v>14585</v>
      </c>
      <c r="D243" s="37">
        <v>21075</v>
      </c>
      <c r="E243" s="37">
        <v>14318</v>
      </c>
      <c r="F243" s="37">
        <v>440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-22038</v>
      </c>
      <c r="C244" s="33">
        <v>-8539</v>
      </c>
      <c r="D244" s="33">
        <v>-8516</v>
      </c>
      <c r="E244" s="33">
        <v>-4646</v>
      </c>
      <c r="F244" s="33">
        <v>-337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25</v>
      </c>
      <c r="C246" s="37">
        <v>25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537</v>
      </c>
      <c r="C247" s="33">
        <v>617</v>
      </c>
      <c r="D247" s="33">
        <v>500</v>
      </c>
      <c r="E247" s="33">
        <v>-599</v>
      </c>
      <c r="F247" s="33">
        <v>19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20287</v>
      </c>
      <c r="C249" s="36">
        <f t="shared" ref="C249:F249" si="3">+J240-C243-C244-C245-C247-C246</f>
        <v>13262</v>
      </c>
      <c r="D249" s="36">
        <f t="shared" si="3"/>
        <v>-3479</v>
      </c>
      <c r="E249" s="36">
        <f t="shared" si="3"/>
        <v>-3338</v>
      </c>
      <c r="F249" s="36">
        <f t="shared" si="3"/>
        <v>13842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67" priority="2" operator="notEqual">
      <formula>B47+B48</formula>
    </cfRule>
  </conditionalFormatting>
  <conditionalFormatting sqref="B109:F109">
    <cfRule type="cellIs" dxfId="66" priority="1" operator="notEqual">
      <formula>B110+B111+B112</formula>
    </cfRule>
  </conditionalFormatting>
  <hyperlinks>
    <hyperlink ref="M4" location="Indice!A1" display="indice" xr:uid="{00000000-0004-0000-19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6" tint="0.39997558519241921"/>
  </sheetPr>
  <dimension ref="A1:J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245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38991</v>
      </c>
      <c r="H16" s="33">
        <f>+C46+C51+C52+C21+C25</f>
        <v>28762</v>
      </c>
      <c r="I16" s="33">
        <f>+D46+D51+D52+D21+D25</f>
        <v>10229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2176</v>
      </c>
      <c r="H17" s="34">
        <v>491</v>
      </c>
      <c r="I17" s="34">
        <v>1685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2270</v>
      </c>
      <c r="H18" s="34">
        <v>114</v>
      </c>
      <c r="I18" s="34">
        <v>2156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34545</v>
      </c>
      <c r="H19" s="34">
        <f>+H16-H17-H18</f>
        <v>28157</v>
      </c>
      <c r="I19" s="34">
        <f>+I16-I17-I18</f>
        <v>6388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903</v>
      </c>
      <c r="H20" s="42">
        <v>674</v>
      </c>
      <c r="I20" s="42">
        <v>229</v>
      </c>
    </row>
    <row r="21" spans="2:9" s="13" customFormat="1" ht="16.149999999999999" customHeight="1">
      <c r="B21" s="33">
        <v>8835</v>
      </c>
      <c r="C21" s="33">
        <v>5016</v>
      </c>
      <c r="D21" s="33">
        <v>3819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30156</v>
      </c>
      <c r="C23" s="36">
        <f>+H16-C21</f>
        <v>23746</v>
      </c>
      <c r="D23" s="36">
        <f>+I16-D21</f>
        <v>6410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8539</v>
      </c>
      <c r="C25" s="33">
        <v>6245</v>
      </c>
      <c r="D25" s="33">
        <v>2294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21617</v>
      </c>
      <c r="C27" s="36">
        <f>+C23-C25</f>
        <v>17501</v>
      </c>
      <c r="D27" s="36">
        <f>+D23-D25</f>
        <v>4116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21617</v>
      </c>
      <c r="H44" s="38">
        <f>+C27</f>
        <v>17501</v>
      </c>
      <c r="I44" s="38">
        <f>+D27</f>
        <v>4116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21568</v>
      </c>
      <c r="C46" s="33">
        <v>17480</v>
      </c>
      <c r="D46" s="33">
        <v>4088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16478</v>
      </c>
      <c r="C47" s="34">
        <v>12976</v>
      </c>
      <c r="D47" s="34">
        <v>3502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5090</v>
      </c>
      <c r="C48" s="34">
        <f>SUM(C49:C50)</f>
        <v>4504</v>
      </c>
      <c r="D48" s="34">
        <f>SUM(D49:D50)</f>
        <v>586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1966</v>
      </c>
      <c r="C49" s="84">
        <v>1418</v>
      </c>
      <c r="D49" s="84">
        <v>548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3124</v>
      </c>
      <c r="C50" s="84">
        <v>3086</v>
      </c>
      <c r="D50" s="84">
        <v>38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49</v>
      </c>
      <c r="C51" s="33">
        <v>21</v>
      </c>
      <c r="D51" s="33">
        <v>28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77136</v>
      </c>
      <c r="H70" s="33">
        <f>+H71+H75</f>
        <v>76937</v>
      </c>
      <c r="I70" s="33">
        <f>+I71+I75</f>
        <v>199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76770</v>
      </c>
      <c r="H71" s="34">
        <f>+H72+H73+H74</f>
        <v>76708</v>
      </c>
      <c r="I71" s="34">
        <f>+I72+I73+I74</f>
        <v>62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55463</v>
      </c>
      <c r="H72" s="34">
        <v>55463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48</v>
      </c>
      <c r="H73" s="34">
        <v>48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21259</v>
      </c>
      <c r="H74" s="34">
        <v>21197</v>
      </c>
      <c r="I74" s="34">
        <v>62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366</v>
      </c>
      <c r="H75" s="34">
        <v>229</v>
      </c>
      <c r="I75" s="34">
        <v>137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-2737</v>
      </c>
      <c r="H76" s="33">
        <f>+H77+H78</f>
        <v>-1766</v>
      </c>
      <c r="I76" s="33">
        <f>+I77+I78</f>
        <v>-971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-1399</v>
      </c>
      <c r="H77" s="34">
        <v>-1055</v>
      </c>
      <c r="I77" s="34">
        <v>-344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-1338</v>
      </c>
      <c r="H78" s="34">
        <v>-711</v>
      </c>
      <c r="I78" s="34">
        <v>-627</v>
      </c>
    </row>
    <row r="79" spans="2:9" s="13" customFormat="1" ht="16.149999999999999" customHeight="1">
      <c r="B79" s="33">
        <f>+B80+B81+B82</f>
        <v>14355</v>
      </c>
      <c r="C79" s="33">
        <f>+C80+C81+C82</f>
        <v>14014</v>
      </c>
      <c r="D79" s="33">
        <f>+D80+D81+D82</f>
        <v>341</v>
      </c>
      <c r="E79" s="61" t="s">
        <v>48</v>
      </c>
      <c r="F79" s="47" t="s">
        <v>49</v>
      </c>
      <c r="G79" s="33">
        <f>G80+G81+G82</f>
        <v>7195</v>
      </c>
      <c r="H79" s="33">
        <f>+H80+H81+H82</f>
        <v>6911</v>
      </c>
      <c r="I79" s="33">
        <f>+I80+I81+I82</f>
        <v>284</v>
      </c>
    </row>
    <row r="80" spans="2:9" s="15" customFormat="1" ht="16.149999999999999" customHeight="1">
      <c r="B80" s="34">
        <v>14351</v>
      </c>
      <c r="C80" s="43">
        <v>14010</v>
      </c>
      <c r="D80" s="43">
        <v>341</v>
      </c>
      <c r="E80" s="23" t="s">
        <v>50</v>
      </c>
      <c r="F80" s="23" t="s">
        <v>133</v>
      </c>
      <c r="G80" s="43">
        <v>1999</v>
      </c>
      <c r="H80" s="43">
        <v>1724</v>
      </c>
      <c r="I80" s="43">
        <v>275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4708</v>
      </c>
      <c r="H81" s="43">
        <v>4699</v>
      </c>
      <c r="I81" s="43">
        <v>9</v>
      </c>
    </row>
    <row r="82" spans="2:9" s="15" customFormat="1" ht="16.149999999999999" customHeight="1">
      <c r="B82" s="34">
        <v>4</v>
      </c>
      <c r="C82" s="43">
        <v>4</v>
      </c>
      <c r="D82" s="43">
        <v>0</v>
      </c>
      <c r="E82" s="23" t="s">
        <v>53</v>
      </c>
      <c r="F82" s="23" t="s">
        <v>54</v>
      </c>
      <c r="G82" s="43">
        <v>488</v>
      </c>
      <c r="H82" s="43">
        <v>488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67239</v>
      </c>
      <c r="C85" s="36">
        <f>+H68+H70+H76+H79-C79</f>
        <v>68068</v>
      </c>
      <c r="D85" s="36">
        <f>+I68+I70+I76+I79-D79</f>
        <v>-829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67239</v>
      </c>
      <c r="H100" s="38">
        <f>+C85</f>
        <v>68068</v>
      </c>
      <c r="I100" s="38">
        <f>+D85</f>
        <v>-829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21</v>
      </c>
      <c r="C102" s="33">
        <f>+C103+C104</f>
        <v>0</v>
      </c>
      <c r="D102" s="33">
        <f>+D103+D104</f>
        <v>21</v>
      </c>
      <c r="E102" s="61" t="s">
        <v>58</v>
      </c>
      <c r="F102" s="47" t="s">
        <v>59</v>
      </c>
      <c r="G102" s="33">
        <f>+G103+G104</f>
        <v>99458</v>
      </c>
      <c r="H102" s="33">
        <f>+H103+H104</f>
        <v>99196</v>
      </c>
      <c r="I102" s="33">
        <f>+I103+I104</f>
        <v>262</v>
      </c>
    </row>
    <row r="103" spans="2:9" s="15" customFormat="1" ht="16.149999999999999" customHeight="1">
      <c r="B103" s="34">
        <v>21</v>
      </c>
      <c r="C103" s="34">
        <v>0</v>
      </c>
      <c r="D103" s="34">
        <v>21</v>
      </c>
      <c r="E103" s="62" t="s">
        <v>60</v>
      </c>
      <c r="F103" s="23" t="s">
        <v>61</v>
      </c>
      <c r="G103" s="34">
        <v>99149</v>
      </c>
      <c r="H103" s="34">
        <v>99149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309</v>
      </c>
      <c r="H104" s="34">
        <v>47</v>
      </c>
      <c r="I104" s="34">
        <v>262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10021</v>
      </c>
      <c r="H105" s="33">
        <f>+H106+H107+H108</f>
        <v>7826</v>
      </c>
      <c r="I105" s="33">
        <f>+I106+I107+I108</f>
        <v>2195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1730</v>
      </c>
      <c r="H106" s="34">
        <v>0</v>
      </c>
      <c r="I106" s="34">
        <v>1730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6786</v>
      </c>
      <c r="H107" s="34">
        <v>6748</v>
      </c>
      <c r="I107" s="34">
        <v>38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1505</v>
      </c>
      <c r="H108" s="34">
        <v>1078</v>
      </c>
      <c r="I108" s="34">
        <v>427</v>
      </c>
    </row>
    <row r="109" spans="2:9" s="13" customFormat="1" ht="14">
      <c r="B109" s="33">
        <v>12469</v>
      </c>
      <c r="C109" s="33">
        <v>10584</v>
      </c>
      <c r="D109" s="33">
        <v>1885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10147</v>
      </c>
      <c r="C111" s="34">
        <v>8636</v>
      </c>
      <c r="D111" s="34">
        <v>1511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2322</v>
      </c>
      <c r="C112" s="34">
        <v>1948</v>
      </c>
      <c r="D112" s="34">
        <v>374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106386</v>
      </c>
      <c r="C113" s="33">
        <f>+C114+C115+C116+C117+C118+C119</f>
        <v>111319</v>
      </c>
      <c r="D113" s="33">
        <f>+D114+D115+D116+D117+D118+D119</f>
        <v>1549</v>
      </c>
      <c r="E113" s="61" t="s">
        <v>69</v>
      </c>
      <c r="F113" s="47" t="s">
        <v>70</v>
      </c>
      <c r="G113" s="33">
        <f>+G114+G115+G116+G117+G118+G119</f>
        <v>5559</v>
      </c>
      <c r="H113" s="33">
        <f>+H114+H115+H116+H117+H118+H119</f>
        <v>5152</v>
      </c>
      <c r="I113" s="33">
        <f>+I114+I115+I116+I117+I118+I119</f>
        <v>6889</v>
      </c>
    </row>
    <row r="114" spans="2:10" s="15" customFormat="1" ht="16.149999999999999" customHeight="1">
      <c r="B114" s="34">
        <v>17</v>
      </c>
      <c r="C114" s="34">
        <v>11</v>
      </c>
      <c r="D114" s="34">
        <v>6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15</v>
      </c>
      <c r="H115" s="34">
        <v>10</v>
      </c>
      <c r="I115" s="34">
        <v>5</v>
      </c>
    </row>
    <row r="116" spans="2:10" s="15" customFormat="1" ht="16.149999999999999" customHeight="1">
      <c r="B116" s="34">
        <v>93845</v>
      </c>
      <c r="C116" s="34">
        <v>99644</v>
      </c>
      <c r="D116" s="34">
        <v>683</v>
      </c>
      <c r="E116" s="62" t="s">
        <v>75</v>
      </c>
      <c r="F116" s="23" t="s">
        <v>160</v>
      </c>
      <c r="G116" s="34">
        <v>3599</v>
      </c>
      <c r="H116" s="34">
        <v>3893</v>
      </c>
      <c r="I116" s="34">
        <v>6188</v>
      </c>
    </row>
    <row r="117" spans="2:10" s="15" customFormat="1" ht="16.149999999999999" customHeight="1">
      <c r="B117" s="34">
        <v>1736</v>
      </c>
      <c r="C117" s="34">
        <v>1448</v>
      </c>
      <c r="D117" s="34">
        <v>288</v>
      </c>
      <c r="E117" s="62" t="s">
        <v>76</v>
      </c>
      <c r="F117" s="23" t="s">
        <v>77</v>
      </c>
      <c r="G117" s="34">
        <v>177</v>
      </c>
      <c r="H117" s="34">
        <v>95</v>
      </c>
      <c r="I117" s="34">
        <v>82</v>
      </c>
    </row>
    <row r="118" spans="2:10" s="15" customFormat="1" ht="16.149999999999999" customHeight="1">
      <c r="B118" s="34">
        <v>2363</v>
      </c>
      <c r="C118" s="34">
        <v>1791</v>
      </c>
      <c r="D118" s="34">
        <v>572</v>
      </c>
      <c r="E118" s="23" t="s">
        <v>78</v>
      </c>
      <c r="F118" s="23" t="s">
        <v>79</v>
      </c>
      <c r="G118" s="34">
        <v>1768</v>
      </c>
      <c r="H118" s="34">
        <v>1154</v>
      </c>
      <c r="I118" s="34">
        <v>614</v>
      </c>
    </row>
    <row r="119" spans="2:10" s="46" customFormat="1" ht="16.149999999999999" customHeight="1">
      <c r="B119" s="34">
        <v>8425</v>
      </c>
      <c r="C119" s="34">
        <v>8425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63401</v>
      </c>
      <c r="C122" s="36">
        <f>+H100+H102+H105+H113-C102-C109-C113</f>
        <v>58339</v>
      </c>
      <c r="D122" s="36">
        <f>+I100+I102+I105+I113-D102-D109-D113</f>
        <v>5062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63401</v>
      </c>
      <c r="H137" s="38">
        <f>+C122</f>
        <v>58339</v>
      </c>
      <c r="I137" s="38">
        <f>+D122</f>
        <v>5062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2980</v>
      </c>
      <c r="C139" s="33">
        <f>+C140+C141</f>
        <v>1587</v>
      </c>
      <c r="D139" s="33">
        <f>+D140+D141</f>
        <v>1393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1836</v>
      </c>
      <c r="C140" s="34">
        <v>1056</v>
      </c>
      <c r="D140" s="34">
        <v>780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1144</v>
      </c>
      <c r="C141" s="34">
        <v>531</v>
      </c>
      <c r="D141" s="34">
        <v>613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60421</v>
      </c>
      <c r="C144" s="36">
        <f>+H137-C139</f>
        <v>56752</v>
      </c>
      <c r="D144" s="36">
        <f>+I137-D139</f>
        <v>3669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63401</v>
      </c>
      <c r="H161" s="38">
        <f>+C122</f>
        <v>58339</v>
      </c>
      <c r="I161" s="38">
        <f>+D122</f>
        <v>5062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34786</v>
      </c>
      <c r="C163" s="33">
        <f>+H16-H17-H18+C141-H20</f>
        <v>28014</v>
      </c>
      <c r="D163" s="33">
        <f>+I16-I17-I18+D141-I20</f>
        <v>6772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2980</v>
      </c>
      <c r="C164" s="34">
        <f>+C139</f>
        <v>1587</v>
      </c>
      <c r="D164" s="34">
        <f>+D139</f>
        <v>1393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31806</v>
      </c>
      <c r="C165" s="34">
        <f>+C163-C164</f>
        <v>26427</v>
      </c>
      <c r="D165" s="34">
        <f>+D163-D164</f>
        <v>5379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28615</v>
      </c>
      <c r="C169" s="36">
        <f>+H161-C163-C166</f>
        <v>30325</v>
      </c>
      <c r="D169" s="36">
        <f>+I161-D163-D166</f>
        <v>-1710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60421</v>
      </c>
      <c r="H184" s="38">
        <f>+C144</f>
        <v>56752</v>
      </c>
      <c r="I184" s="38">
        <f>+D144</f>
        <v>3669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31806</v>
      </c>
      <c r="C186" s="33">
        <f>+C187</f>
        <v>26427</v>
      </c>
      <c r="D186" s="33">
        <f>+D187</f>
        <v>5379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31806</v>
      </c>
      <c r="C187" s="34">
        <f t="shared" si="0"/>
        <v>26427</v>
      </c>
      <c r="D187" s="34">
        <f t="shared" si="0"/>
        <v>5379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28615</v>
      </c>
      <c r="C191" s="36">
        <f>+H184-C186</f>
        <v>30325</v>
      </c>
      <c r="D191" s="36">
        <f>+I184-D186</f>
        <v>-1710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28615</v>
      </c>
      <c r="H209" s="38">
        <f>+C191</f>
        <v>30325</v>
      </c>
      <c r="I209" s="38">
        <f>+D191</f>
        <v>-1710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2237</v>
      </c>
      <c r="H211" s="33">
        <f>+H212+H213+H214</f>
        <v>1726</v>
      </c>
      <c r="I211" s="33">
        <f>+I212+I213+I214</f>
        <v>5811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66</v>
      </c>
      <c r="H212" s="34">
        <v>66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1370</v>
      </c>
      <c r="H213" s="34">
        <v>1142</v>
      </c>
      <c r="I213" s="34">
        <v>228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801</v>
      </c>
      <c r="H214" s="34">
        <v>518</v>
      </c>
      <c r="I214" s="34">
        <v>5583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674</v>
      </c>
      <c r="H216" s="35">
        <v>410</v>
      </c>
      <c r="I216" s="35">
        <v>5564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-10902</v>
      </c>
      <c r="H217" s="33">
        <f>+H218+H219+H220</f>
        <v>-14035</v>
      </c>
      <c r="I217" s="33">
        <f>+I218+I219+I220</f>
        <v>-2167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-5298</v>
      </c>
      <c r="H219" s="34">
        <v>-4408</v>
      </c>
      <c r="I219" s="34">
        <v>-890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-5604</v>
      </c>
      <c r="H220" s="34">
        <v>-9627</v>
      </c>
      <c r="I220" s="34">
        <v>-1277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-4772</v>
      </c>
      <c r="H222" s="35">
        <v>-8846</v>
      </c>
      <c r="I222" s="35">
        <v>-1226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19950</v>
      </c>
      <c r="C225" s="36">
        <f>+H209+H211+H217</f>
        <v>18016</v>
      </c>
      <c r="D225" s="36">
        <f>+I209+I211+I217</f>
        <v>1934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19950</v>
      </c>
      <c r="H240" s="38">
        <f>+C225</f>
        <v>18016</v>
      </c>
      <c r="I240" s="38">
        <f>+D225</f>
        <v>1934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14610</v>
      </c>
      <c r="C242" s="33">
        <f t="shared" ref="C242:D242" si="1">C243+C245+C246</f>
        <v>10065</v>
      </c>
      <c r="D242" s="33">
        <f t="shared" si="1"/>
        <v>4545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14585</v>
      </c>
      <c r="C243" s="37">
        <v>10049</v>
      </c>
      <c r="D243" s="37">
        <v>4536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-8539</v>
      </c>
      <c r="C244" s="33">
        <v>-6245</v>
      </c>
      <c r="D244" s="33">
        <v>-2294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143</v>
      </c>
      <c r="F245" s="111" t="s">
        <v>124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25</v>
      </c>
      <c r="C246" s="37">
        <v>16</v>
      </c>
      <c r="D246" s="37">
        <v>9</v>
      </c>
      <c r="E246" s="51" t="s">
        <v>143</v>
      </c>
      <c r="F246" s="111" t="s">
        <v>124</v>
      </c>
      <c r="G246" s="33" t="s">
        <v>291</v>
      </c>
      <c r="H246" s="114" t="s">
        <v>293</v>
      </c>
      <c r="I246" s="33"/>
    </row>
    <row r="247" spans="2:9" s="15" customFormat="1" ht="14">
      <c r="B247" s="33">
        <v>617</v>
      </c>
      <c r="C247" s="33">
        <v>563</v>
      </c>
      <c r="D247" s="33">
        <v>54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13262</v>
      </c>
      <c r="C249" s="36">
        <f t="shared" ref="C249:D249" si="2">+H240-C243-C244-C245-C247-C246</f>
        <v>13633</v>
      </c>
      <c r="D249" s="36">
        <f t="shared" si="2"/>
        <v>-371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65" priority="2" operator="notEqual">
      <formula>B47+B48</formula>
    </cfRule>
  </conditionalFormatting>
  <conditionalFormatting sqref="B109:D109">
    <cfRule type="cellIs" dxfId="64" priority="1" operator="notEqual">
      <formula>B110+B111+B112</formula>
    </cfRule>
  </conditionalFormatting>
  <hyperlinks>
    <hyperlink ref="I4" location="Indice!A1" display="indice" xr:uid="{00000000-0004-0000-1A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 tint="-0.249977111117893"/>
  </sheetPr>
  <dimension ref="A1:P251"/>
  <sheetViews>
    <sheetView zoomScaleNormal="100" workbookViewId="0">
      <pane ySplit="4" topLeftCell="A88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224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201295</v>
      </c>
      <c r="J16" s="33">
        <f>+C46+C51+C52+C21+C25</f>
        <v>41956</v>
      </c>
      <c r="K16" s="33">
        <f>+D46+D51+D52+D21+D25</f>
        <v>108681</v>
      </c>
      <c r="L16" s="33">
        <f>+E46+E51+E52+E21+E25</f>
        <v>46144</v>
      </c>
      <c r="M16" s="33">
        <f>+F46+F51+F52+F21+F25</f>
        <v>4514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9332</v>
      </c>
      <c r="J17" s="34">
        <v>2050</v>
      </c>
      <c r="K17" s="34">
        <v>3259</v>
      </c>
      <c r="L17" s="34">
        <v>3939</v>
      </c>
      <c r="M17" s="34">
        <v>84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7652</v>
      </c>
      <c r="J18" s="34">
        <v>2769</v>
      </c>
      <c r="K18" s="34">
        <v>4604</v>
      </c>
      <c r="L18" s="34">
        <v>279</v>
      </c>
      <c r="M18" s="34">
        <v>0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184311</v>
      </c>
      <c r="J19" s="34">
        <f>+J16-J17-J18</f>
        <v>37137</v>
      </c>
      <c r="K19" s="34">
        <f>+K16-K17-K18</f>
        <v>100818</v>
      </c>
      <c r="L19" s="34">
        <f>+L16-L17-L18</f>
        <v>41926</v>
      </c>
      <c r="M19" s="34">
        <f>+M16-M17-M18</f>
        <v>4430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4935</v>
      </c>
      <c r="J20" s="42">
        <v>1036</v>
      </c>
      <c r="K20" s="42">
        <v>2019</v>
      </c>
      <c r="L20" s="42">
        <v>1877</v>
      </c>
      <c r="M20" s="42">
        <v>3</v>
      </c>
      <c r="O20" s="107"/>
      <c r="P20" s="15"/>
    </row>
    <row r="21" spans="2:16" s="13" customFormat="1" ht="16.149999999999999" customHeight="1">
      <c r="B21" s="33">
        <v>59276</v>
      </c>
      <c r="C21" s="33">
        <v>9734</v>
      </c>
      <c r="D21" s="33">
        <v>27607</v>
      </c>
      <c r="E21" s="33">
        <v>20441</v>
      </c>
      <c r="F21" s="33">
        <v>1494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142019</v>
      </c>
      <c r="C23" s="36">
        <f>+J16-C21</f>
        <v>32222</v>
      </c>
      <c r="D23" s="36">
        <f>+K16-D21</f>
        <v>81074</v>
      </c>
      <c r="E23" s="36">
        <f>+L16-E21</f>
        <v>25703</v>
      </c>
      <c r="F23" s="36">
        <f>+M16-F21</f>
        <v>3020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23754</v>
      </c>
      <c r="C25" s="33">
        <v>9036</v>
      </c>
      <c r="D25" s="33">
        <v>9308</v>
      </c>
      <c r="E25" s="33">
        <v>5065</v>
      </c>
      <c r="F25" s="33">
        <v>345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118265</v>
      </c>
      <c r="C27" s="36">
        <f>+C23-C25</f>
        <v>23186</v>
      </c>
      <c r="D27" s="36">
        <f>+D23-D25</f>
        <v>71766</v>
      </c>
      <c r="E27" s="36">
        <f>+E23-E25</f>
        <v>20638</v>
      </c>
      <c r="F27" s="36">
        <f>+F23-F25</f>
        <v>2675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118265</v>
      </c>
      <c r="J44" s="38">
        <f>+C27</f>
        <v>23186</v>
      </c>
      <c r="K44" s="38">
        <f>+D27</f>
        <v>71766</v>
      </c>
      <c r="L44" s="38">
        <f>+E27</f>
        <v>20638</v>
      </c>
      <c r="M44" s="38">
        <f>+F27</f>
        <v>2675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118019</v>
      </c>
      <c r="C46" s="33">
        <v>23128</v>
      </c>
      <c r="D46" s="33">
        <v>71603</v>
      </c>
      <c r="E46" s="33">
        <v>20627</v>
      </c>
      <c r="F46" s="33">
        <v>2661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v>92396</v>
      </c>
      <c r="C47" s="34">
        <v>17759</v>
      </c>
      <c r="D47" s="34">
        <v>56742</v>
      </c>
      <c r="E47" s="34">
        <v>15816</v>
      </c>
      <c r="F47" s="34">
        <v>2079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25623</v>
      </c>
      <c r="C48" s="34">
        <f>SUM(C49:C50)</f>
        <v>5369</v>
      </c>
      <c r="D48" s="34">
        <f>SUM(D49:D50)</f>
        <v>14861</v>
      </c>
      <c r="E48" s="34">
        <f>SUM(E49:E50)</f>
        <v>4811</v>
      </c>
      <c r="F48" s="34">
        <f>SUM(F49:F50)</f>
        <v>582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v>17580</v>
      </c>
      <c r="C49" s="84">
        <v>2134</v>
      </c>
      <c r="D49" s="84">
        <v>10529</v>
      </c>
      <c r="E49" s="84">
        <v>4406</v>
      </c>
      <c r="F49" s="84">
        <v>511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v>8043</v>
      </c>
      <c r="C50" s="84">
        <v>3235</v>
      </c>
      <c r="D50" s="84">
        <v>4332</v>
      </c>
      <c r="E50" s="84">
        <v>405</v>
      </c>
      <c r="F50" s="84">
        <v>71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246</v>
      </c>
      <c r="C51" s="33">
        <v>58</v>
      </c>
      <c r="D51" s="33">
        <v>163</v>
      </c>
      <c r="E51" s="33">
        <v>11</v>
      </c>
      <c r="F51" s="33">
        <v>14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104356</v>
      </c>
      <c r="J70" s="33">
        <f>+J71+J75</f>
        <v>67723</v>
      </c>
      <c r="K70" s="33">
        <f>+K71+K75</f>
        <v>17169</v>
      </c>
      <c r="L70" s="33">
        <f>+L71+L75</f>
        <v>19464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92137</v>
      </c>
      <c r="J71" s="34">
        <f>+J72+J73+J74</f>
        <v>67333</v>
      </c>
      <c r="K71" s="34">
        <f>+K72+K73+K74</f>
        <v>16860</v>
      </c>
      <c r="L71" s="34">
        <f>+L72+L73+L74</f>
        <v>7944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52347</v>
      </c>
      <c r="J72" s="34">
        <v>45924</v>
      </c>
      <c r="K72" s="34">
        <v>2158</v>
      </c>
      <c r="L72" s="34">
        <v>4265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140</v>
      </c>
      <c r="J73" s="34">
        <v>44</v>
      </c>
      <c r="K73" s="34">
        <v>53</v>
      </c>
      <c r="L73" s="34">
        <v>43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39650</v>
      </c>
      <c r="J74" s="34">
        <v>21365</v>
      </c>
      <c r="K74" s="34">
        <v>14649</v>
      </c>
      <c r="L74" s="34">
        <v>3636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12219</v>
      </c>
      <c r="J75" s="34">
        <v>390</v>
      </c>
      <c r="K75" s="34">
        <v>309</v>
      </c>
      <c r="L75" s="34">
        <v>11520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-12278</v>
      </c>
      <c r="J76" s="33">
        <f>+J77+J78</f>
        <v>-2665</v>
      </c>
      <c r="K76" s="33">
        <f>+K77+K78</f>
        <v>-4271</v>
      </c>
      <c r="L76" s="33">
        <f>+L77+L78</f>
        <v>-1637</v>
      </c>
      <c r="M76" s="33">
        <f>+M77+M78</f>
        <v>-3705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-4891</v>
      </c>
      <c r="J77" s="34">
        <v>-1241</v>
      </c>
      <c r="K77" s="34">
        <v>-2053</v>
      </c>
      <c r="L77" s="34">
        <v>-1597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-7387</v>
      </c>
      <c r="J78" s="34">
        <v>-1424</v>
      </c>
      <c r="K78" s="34">
        <v>-2218</v>
      </c>
      <c r="L78" s="34">
        <v>-40</v>
      </c>
      <c r="M78" s="34">
        <v>-3705</v>
      </c>
      <c r="O78" s="107"/>
    </row>
    <row r="79" spans="2:16" s="13" customFormat="1" ht="16.149999999999999" customHeight="1">
      <c r="B79" s="33">
        <f>+B80+B81+B82</f>
        <v>17554</v>
      </c>
      <c r="C79" s="33">
        <f>+C80+C81+C82</f>
        <v>14446</v>
      </c>
      <c r="D79" s="33">
        <f>+D80+D81+D82</f>
        <v>3084</v>
      </c>
      <c r="E79" s="33">
        <f>+E80+E81+E82</f>
        <v>1420</v>
      </c>
      <c r="F79" s="33">
        <f>+F80+F81+F82</f>
        <v>1</v>
      </c>
      <c r="G79" s="61" t="s">
        <v>48</v>
      </c>
      <c r="H79" s="47" t="s">
        <v>49</v>
      </c>
      <c r="I79" s="33">
        <f>I80+I81+I82</f>
        <v>11813</v>
      </c>
      <c r="J79" s="33">
        <f>+J80+J81+J82</f>
        <v>7533</v>
      </c>
      <c r="K79" s="33">
        <f>+K80+K81+K82</f>
        <v>1356</v>
      </c>
      <c r="L79" s="33">
        <f>+L80+L81+L82</f>
        <v>1173</v>
      </c>
      <c r="M79" s="33">
        <f>+M80+M81+M82</f>
        <v>3148</v>
      </c>
      <c r="O79" s="107"/>
    </row>
    <row r="80" spans="2:16" s="15" customFormat="1" ht="16.149999999999999" customHeight="1">
      <c r="B80" s="34">
        <v>17542</v>
      </c>
      <c r="C80" s="43">
        <v>14442</v>
      </c>
      <c r="D80" s="43">
        <v>3083</v>
      </c>
      <c r="E80" s="43">
        <v>1413</v>
      </c>
      <c r="F80" s="43">
        <v>1</v>
      </c>
      <c r="G80" s="23" t="s">
        <v>50</v>
      </c>
      <c r="H80" s="23" t="s">
        <v>133</v>
      </c>
      <c r="I80" s="43">
        <v>6031</v>
      </c>
      <c r="J80" s="43">
        <v>1913</v>
      </c>
      <c r="K80" s="43">
        <v>1327</v>
      </c>
      <c r="L80" s="43">
        <v>1040</v>
      </c>
      <c r="M80" s="43">
        <v>3148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5477</v>
      </c>
      <c r="J81" s="43">
        <v>5329</v>
      </c>
      <c r="K81" s="43">
        <v>22</v>
      </c>
      <c r="L81" s="43">
        <v>126</v>
      </c>
      <c r="M81" s="43">
        <v>0</v>
      </c>
      <c r="O81" s="107"/>
    </row>
    <row r="82" spans="2:16" s="15" customFormat="1" ht="16.149999999999999" customHeight="1">
      <c r="B82" s="34">
        <v>12</v>
      </c>
      <c r="C82" s="43">
        <v>4</v>
      </c>
      <c r="D82" s="43">
        <v>1</v>
      </c>
      <c r="E82" s="43">
        <v>7</v>
      </c>
      <c r="F82" s="43">
        <v>0</v>
      </c>
      <c r="G82" s="23" t="s">
        <v>53</v>
      </c>
      <c r="H82" s="23" t="s">
        <v>54</v>
      </c>
      <c r="I82" s="43">
        <v>305</v>
      </c>
      <c r="J82" s="43">
        <v>291</v>
      </c>
      <c r="K82" s="43">
        <v>7</v>
      </c>
      <c r="L82" s="43">
        <v>7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86337</v>
      </c>
      <c r="C85" s="36">
        <f>+J68+J70+J76+J79-C79</f>
        <v>58145</v>
      </c>
      <c r="D85" s="36">
        <f>+K68+K70+K76+K79-D79</f>
        <v>11170</v>
      </c>
      <c r="E85" s="36">
        <f>+L68+L70+L76+L79-E79</f>
        <v>17580</v>
      </c>
      <c r="F85" s="36">
        <f>+M68+M70+M76+M79-F79</f>
        <v>-558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86337</v>
      </c>
      <c r="J100" s="38">
        <f>+C85</f>
        <v>58145</v>
      </c>
      <c r="K100" s="38">
        <f>+D85</f>
        <v>11170</v>
      </c>
      <c r="L100" s="38">
        <f>+E85</f>
        <v>17580</v>
      </c>
      <c r="M100" s="38">
        <f>+F85</f>
        <v>-558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69</v>
      </c>
      <c r="C102" s="33">
        <f>+C103+C104</f>
        <v>45</v>
      </c>
      <c r="D102" s="33">
        <f>+D103+D104</f>
        <v>24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113916</v>
      </c>
      <c r="J102" s="33">
        <f>+J103+J104</f>
        <v>74316</v>
      </c>
      <c r="K102" s="33">
        <f>+K103+K104</f>
        <v>30897</v>
      </c>
      <c r="L102" s="33">
        <f>+L103+L104</f>
        <v>8703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69</v>
      </c>
      <c r="C103" s="34">
        <v>45</v>
      </c>
      <c r="D103" s="34">
        <v>24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109079</v>
      </c>
      <c r="J103" s="34">
        <v>74051</v>
      </c>
      <c r="K103" s="34">
        <v>28690</v>
      </c>
      <c r="L103" s="34">
        <v>6338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4837</v>
      </c>
      <c r="J104" s="34">
        <v>265</v>
      </c>
      <c r="K104" s="34">
        <v>2207</v>
      </c>
      <c r="L104" s="34">
        <v>2365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140997</v>
      </c>
      <c r="J105" s="33">
        <f>+J106+J107+J108</f>
        <v>10550</v>
      </c>
      <c r="K105" s="33">
        <f>+K106+K107+K108</f>
        <v>449</v>
      </c>
      <c r="L105" s="33">
        <f>+L106+L107+L108</f>
        <v>405</v>
      </c>
      <c r="M105" s="33">
        <f>+M106+M107+M108</f>
        <v>129593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95957</v>
      </c>
      <c r="J106" s="34">
        <v>1843</v>
      </c>
      <c r="K106" s="34">
        <v>0</v>
      </c>
      <c r="L106" s="34">
        <v>0</v>
      </c>
      <c r="M106" s="34">
        <v>94114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8043</v>
      </c>
      <c r="J107" s="34">
        <v>7118</v>
      </c>
      <c r="K107" s="34">
        <v>449</v>
      </c>
      <c r="L107" s="34">
        <v>405</v>
      </c>
      <c r="M107" s="34">
        <v>71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36997</v>
      </c>
      <c r="J108" s="34">
        <v>1589</v>
      </c>
      <c r="K108" s="34">
        <v>0</v>
      </c>
      <c r="L108" s="34">
        <v>0</v>
      </c>
      <c r="M108" s="34">
        <v>35408</v>
      </c>
      <c r="O108" s="107"/>
      <c r="P108" s="13"/>
    </row>
    <row r="109" spans="2:16" s="13" customFormat="1" ht="28">
      <c r="B109" s="33">
        <v>136282</v>
      </c>
      <c r="C109" s="33">
        <v>13748</v>
      </c>
      <c r="D109" s="33">
        <v>2036</v>
      </c>
      <c r="E109" s="33">
        <v>760</v>
      </c>
      <c r="F109" s="33">
        <v>119738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116430</v>
      </c>
      <c r="C110" s="34">
        <v>0</v>
      </c>
      <c r="D110" s="34">
        <v>0</v>
      </c>
      <c r="E110" s="34">
        <v>0</v>
      </c>
      <c r="F110" s="34">
        <v>116430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11782</v>
      </c>
      <c r="C111" s="34">
        <v>10823</v>
      </c>
      <c r="D111" s="34">
        <v>483</v>
      </c>
      <c r="E111" s="34">
        <v>405</v>
      </c>
      <c r="F111" s="34">
        <v>71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8070</v>
      </c>
      <c r="C112" s="34">
        <v>2925</v>
      </c>
      <c r="D112" s="34">
        <v>1553</v>
      </c>
      <c r="E112" s="34">
        <v>355</v>
      </c>
      <c r="F112" s="34">
        <v>3237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20267</v>
      </c>
      <c r="C113" s="33">
        <f>+C114+C115+C116+C117+C118+C119</f>
        <v>114210</v>
      </c>
      <c r="D113" s="33">
        <f>+D114+D115+D116+D117+D118+D119</f>
        <v>10624</v>
      </c>
      <c r="E113" s="33">
        <f>+E114+E115+E116+E117+E118+E119</f>
        <v>12763</v>
      </c>
      <c r="F113" s="33">
        <f>+F114+F115+F116+F117+F118+F119</f>
        <v>4703</v>
      </c>
      <c r="G113" s="61" t="s">
        <v>69</v>
      </c>
      <c r="H113" s="47" t="s">
        <v>70</v>
      </c>
      <c r="I113" s="33">
        <f>+I114+I115+I116+I117+I118+I119</f>
        <v>7087</v>
      </c>
      <c r="J113" s="33">
        <f>+J114+J115+J116+J117+J118+J119</f>
        <v>6385</v>
      </c>
      <c r="K113" s="33">
        <f>+K114+K115+K116+K117+K118+K119</f>
        <v>90862</v>
      </c>
      <c r="L113" s="33">
        <f>+L114+L115+L116+L117+L118+L119</f>
        <v>23850</v>
      </c>
      <c r="M113" s="33">
        <f>+M114+M115+M116+M117+M118+M119</f>
        <v>8023</v>
      </c>
      <c r="O113" s="15"/>
      <c r="P113" s="15"/>
    </row>
    <row r="114" spans="2:16" s="15" customFormat="1" ht="16.149999999999999" customHeight="1">
      <c r="B114" s="34">
        <v>255</v>
      </c>
      <c r="C114" s="34">
        <v>19</v>
      </c>
      <c r="D114" s="34">
        <v>96</v>
      </c>
      <c r="E114" s="34">
        <v>136</v>
      </c>
      <c r="F114" s="34">
        <v>4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198</v>
      </c>
      <c r="J115" s="34">
        <v>15</v>
      </c>
      <c r="K115" s="34">
        <v>55</v>
      </c>
      <c r="L115" s="34">
        <v>127</v>
      </c>
      <c r="M115" s="34">
        <v>1</v>
      </c>
    </row>
    <row r="116" spans="2:16" s="15" customFormat="1" ht="16.149999999999999" customHeight="1">
      <c r="B116" s="34">
        <v>0</v>
      </c>
      <c r="C116" s="34">
        <v>99774</v>
      </c>
      <c r="D116" s="34">
        <v>7053</v>
      </c>
      <c r="E116" s="34">
        <v>10537</v>
      </c>
      <c r="F116" s="34">
        <v>4669</v>
      </c>
      <c r="G116" s="62" t="s">
        <v>75</v>
      </c>
      <c r="H116" s="23" t="s">
        <v>160</v>
      </c>
      <c r="I116" s="34">
        <v>0</v>
      </c>
      <c r="J116" s="34">
        <v>4151</v>
      </c>
      <c r="K116" s="34">
        <v>89010</v>
      </c>
      <c r="L116" s="34">
        <v>21857</v>
      </c>
      <c r="M116" s="34">
        <v>7015</v>
      </c>
      <c r="O116" s="107"/>
      <c r="P116" s="13"/>
    </row>
    <row r="117" spans="2:16" s="15" customFormat="1" ht="16.149999999999999" customHeight="1">
      <c r="B117" s="34">
        <v>2859</v>
      </c>
      <c r="C117" s="34">
        <v>2856</v>
      </c>
      <c r="D117" s="34">
        <v>0</v>
      </c>
      <c r="E117" s="34">
        <v>0</v>
      </c>
      <c r="F117" s="34">
        <v>3</v>
      </c>
      <c r="G117" s="62" t="s">
        <v>76</v>
      </c>
      <c r="H117" s="23" t="s">
        <v>77</v>
      </c>
      <c r="I117" s="34">
        <v>926</v>
      </c>
      <c r="J117" s="34">
        <v>226</v>
      </c>
      <c r="K117" s="34">
        <v>298</v>
      </c>
      <c r="L117" s="34">
        <v>5</v>
      </c>
      <c r="M117" s="34">
        <v>397</v>
      </c>
      <c r="O117" s="107"/>
    </row>
    <row r="118" spans="2:16" s="15" customFormat="1" ht="16.149999999999999" customHeight="1">
      <c r="B118" s="34">
        <v>8294</v>
      </c>
      <c r="C118" s="34">
        <v>2702</v>
      </c>
      <c r="D118" s="34">
        <v>3475</v>
      </c>
      <c r="E118" s="34">
        <v>2090</v>
      </c>
      <c r="F118" s="34">
        <v>27</v>
      </c>
      <c r="G118" s="23" t="s">
        <v>78</v>
      </c>
      <c r="H118" s="23" t="s">
        <v>79</v>
      </c>
      <c r="I118" s="34">
        <v>5963</v>
      </c>
      <c r="J118" s="34">
        <v>1993</v>
      </c>
      <c r="K118" s="34">
        <v>1499</v>
      </c>
      <c r="L118" s="34">
        <v>1861</v>
      </c>
      <c r="M118" s="34">
        <v>610</v>
      </c>
      <c r="O118" s="107"/>
    </row>
    <row r="119" spans="2:16" s="46" customFormat="1" ht="16.149999999999999" customHeight="1">
      <c r="B119" s="34">
        <v>8859</v>
      </c>
      <c r="C119" s="34">
        <v>8859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191719</v>
      </c>
      <c r="C122" s="36">
        <f>+J100+J102+J105+J113-C102-C109-C113</f>
        <v>21393</v>
      </c>
      <c r="D122" s="36">
        <f>+K100+K102+K105+K113-D102-D109-D113</f>
        <v>120694</v>
      </c>
      <c r="E122" s="36">
        <f>+L100+L102+L105+L113-E102-E109-E113</f>
        <v>37015</v>
      </c>
      <c r="F122" s="36">
        <f>+M100+M102+M105+M113-F102-F109-F113</f>
        <v>12617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191719</v>
      </c>
      <c r="J137" s="38">
        <f>+C122</f>
        <v>21393</v>
      </c>
      <c r="K137" s="38">
        <f>+D122</f>
        <v>120694</v>
      </c>
      <c r="L137" s="38">
        <f>+E122</f>
        <v>37015</v>
      </c>
      <c r="M137" s="38">
        <f>+F122</f>
        <v>12617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119629</v>
      </c>
      <c r="C139" s="33">
        <f>+C140+C141</f>
        <v>3271</v>
      </c>
      <c r="D139" s="33">
        <f>+D140+D141</f>
        <v>100587</v>
      </c>
      <c r="E139" s="33">
        <f>+E140+E141</f>
        <v>11909</v>
      </c>
      <c r="F139" s="33">
        <f>+F140+F141</f>
        <v>3862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0">SUM(C140:F140)</f>
        <v>90731</v>
      </c>
      <c r="C140" s="34">
        <v>1876</v>
      </c>
      <c r="D140" s="34">
        <v>74314</v>
      </c>
      <c r="E140" s="34">
        <v>11392</v>
      </c>
      <c r="F140" s="34">
        <v>3149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0"/>
        <v>28898</v>
      </c>
      <c r="C141" s="34">
        <v>1395</v>
      </c>
      <c r="D141" s="34">
        <v>26273</v>
      </c>
      <c r="E141" s="34">
        <v>517</v>
      </c>
      <c r="F141" s="34">
        <v>713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72090</v>
      </c>
      <c r="C144" s="36">
        <f>+J137-C139</f>
        <v>18122</v>
      </c>
      <c r="D144" s="36">
        <f>+K137-D139</f>
        <v>20107</v>
      </c>
      <c r="E144" s="36">
        <f>+L137-E139</f>
        <v>25106</v>
      </c>
      <c r="F144" s="36">
        <f>+M137-F139</f>
        <v>8755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191719</v>
      </c>
      <c r="J161" s="38">
        <f>+C122</f>
        <v>21393</v>
      </c>
      <c r="K161" s="38">
        <f>+D122</f>
        <v>120694</v>
      </c>
      <c r="L161" s="38">
        <f>+E122</f>
        <v>37015</v>
      </c>
      <c r="M161" s="38">
        <f>+F122</f>
        <v>12617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208274</v>
      </c>
      <c r="C163" s="33">
        <f>+J16-J17-J18+C141-J20</f>
        <v>37496</v>
      </c>
      <c r="D163" s="33">
        <f>+K16-K17-K18+D141-K20</f>
        <v>125072</v>
      </c>
      <c r="E163" s="33">
        <f>+L16-L17-L18+E141-L20</f>
        <v>40566</v>
      </c>
      <c r="F163" s="33">
        <f>+M16-M17-M18+F141-M20</f>
        <v>5140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119629</v>
      </c>
      <c r="C164" s="34">
        <f>+C139</f>
        <v>3271</v>
      </c>
      <c r="D164" s="34">
        <f>+D139</f>
        <v>100587</v>
      </c>
      <c r="E164" s="34">
        <f>+E139</f>
        <v>11909</v>
      </c>
      <c r="F164" s="34">
        <f>+F139</f>
        <v>3862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88645</v>
      </c>
      <c r="C165" s="34">
        <f>+C163-C164</f>
        <v>34225</v>
      </c>
      <c r="D165" s="34">
        <f>+D163-D164</f>
        <v>24485</v>
      </c>
      <c r="E165" s="34">
        <f>+E163-E164</f>
        <v>28657</v>
      </c>
      <c r="F165" s="34">
        <f>+F163-F164</f>
        <v>1278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-16555</v>
      </c>
      <c r="C169" s="36">
        <f>+J161-C163-C166</f>
        <v>-16103</v>
      </c>
      <c r="D169" s="36">
        <f>+K161-D163-D166</f>
        <v>-4378</v>
      </c>
      <c r="E169" s="36">
        <f>+L161-E163-E166</f>
        <v>-3551</v>
      </c>
      <c r="F169" s="36">
        <f>+M161-F163-F166</f>
        <v>7477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72090</v>
      </c>
      <c r="J184" s="38">
        <f>+C144</f>
        <v>18122</v>
      </c>
      <c r="K184" s="38">
        <f>+D144</f>
        <v>20107</v>
      </c>
      <c r="L184" s="38">
        <f>+E144</f>
        <v>25106</v>
      </c>
      <c r="M184" s="38">
        <f>+F144</f>
        <v>8755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88645</v>
      </c>
      <c r="C186" s="33">
        <f>+C187</f>
        <v>34225</v>
      </c>
      <c r="D186" s="33">
        <f>+D187</f>
        <v>24485</v>
      </c>
      <c r="E186" s="33">
        <f>+E187</f>
        <v>28657</v>
      </c>
      <c r="F186" s="33">
        <f>+F187</f>
        <v>1278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1">+B165</f>
        <v>88645</v>
      </c>
      <c r="C187" s="34">
        <f t="shared" si="1"/>
        <v>34225</v>
      </c>
      <c r="D187" s="34">
        <f t="shared" si="1"/>
        <v>24485</v>
      </c>
      <c r="E187" s="34">
        <f t="shared" si="1"/>
        <v>28657</v>
      </c>
      <c r="F187" s="34">
        <f t="shared" si="1"/>
        <v>1278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1"/>
        <v>0</v>
      </c>
      <c r="C188" s="33">
        <f t="shared" si="1"/>
        <v>0</v>
      </c>
      <c r="D188" s="33">
        <f t="shared" si="1"/>
        <v>0</v>
      </c>
      <c r="E188" s="33">
        <f t="shared" si="1"/>
        <v>0</v>
      </c>
      <c r="F188" s="33">
        <f t="shared" si="1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-16555</v>
      </c>
      <c r="C191" s="36">
        <f>+J184-C186</f>
        <v>-16103</v>
      </c>
      <c r="D191" s="36">
        <f>+K184-D186</f>
        <v>-4378</v>
      </c>
      <c r="E191" s="36">
        <f>+L184-E186</f>
        <v>-3551</v>
      </c>
      <c r="F191" s="36">
        <f>+M184-F186</f>
        <v>7477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-16555</v>
      </c>
      <c r="J209" s="38">
        <f>+C191</f>
        <v>-16103</v>
      </c>
      <c r="K209" s="38">
        <f>+D191</f>
        <v>-4378</v>
      </c>
      <c r="L209" s="38">
        <f>+E191</f>
        <v>-3551</v>
      </c>
      <c r="M209" s="38">
        <f>+F191</f>
        <v>7477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8994</v>
      </c>
      <c r="J211" s="33">
        <f>+J212+J213+J214</f>
        <v>1712</v>
      </c>
      <c r="K211" s="33">
        <f>+K212+K213+K214</f>
        <v>10284</v>
      </c>
      <c r="L211" s="33">
        <f>+L212+L213+L214</f>
        <v>7058</v>
      </c>
      <c r="M211" s="33">
        <f>+M212+M213+M214</f>
        <v>133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4844</v>
      </c>
      <c r="J212" s="34">
        <v>54</v>
      </c>
      <c r="K212" s="34">
        <v>2774</v>
      </c>
      <c r="L212" s="34">
        <v>2016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3446</v>
      </c>
      <c r="J213" s="34">
        <v>846</v>
      </c>
      <c r="K213" s="34">
        <v>2217</v>
      </c>
      <c r="L213" s="34">
        <v>369</v>
      </c>
      <c r="M213" s="34">
        <v>14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704</v>
      </c>
      <c r="J214" s="34">
        <v>812</v>
      </c>
      <c r="K214" s="34">
        <v>5293</v>
      </c>
      <c r="L214" s="34">
        <v>4673</v>
      </c>
      <c r="M214" s="34">
        <v>119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686</v>
      </c>
      <c r="K216" s="35">
        <v>5080</v>
      </c>
      <c r="L216" s="35">
        <v>4308</v>
      </c>
      <c r="M216" s="35">
        <v>119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-13469</v>
      </c>
      <c r="J217" s="33">
        <f>+J218+J219+J220</f>
        <v>-11412</v>
      </c>
      <c r="K217" s="33">
        <f>+K218+K219+K220</f>
        <v>-10789</v>
      </c>
      <c r="L217" s="33">
        <f>+L218+L219+L220</f>
        <v>-1357</v>
      </c>
      <c r="M217" s="33">
        <f>+M218+M219+M220</f>
        <v>-104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-12351</v>
      </c>
      <c r="J219" s="34">
        <v>-5407</v>
      </c>
      <c r="K219" s="34">
        <v>-5912</v>
      </c>
      <c r="L219" s="34">
        <v>-1028</v>
      </c>
      <c r="M219" s="34">
        <v>-4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-1118</v>
      </c>
      <c r="J220" s="34">
        <v>-6005</v>
      </c>
      <c r="K220" s="34">
        <v>-4877</v>
      </c>
      <c r="L220" s="34">
        <v>-329</v>
      </c>
      <c r="M220" s="34">
        <v>-100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-5378</v>
      </c>
      <c r="K222" s="35">
        <v>-4463</v>
      </c>
      <c r="L222" s="35">
        <v>-252</v>
      </c>
      <c r="M222" s="35">
        <v>-100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-21030</v>
      </c>
      <c r="C225" s="36">
        <f>+J209+J211+J217</f>
        <v>-25803</v>
      </c>
      <c r="D225" s="36">
        <f>+K209+K211+K217</f>
        <v>-4883</v>
      </c>
      <c r="E225" s="36">
        <f>+L209+L211+L217</f>
        <v>2150</v>
      </c>
      <c r="F225" s="36">
        <f>+M209+M211+M217</f>
        <v>7506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-21030</v>
      </c>
      <c r="J240" s="38">
        <f>+C225</f>
        <v>-25803</v>
      </c>
      <c r="K240" s="38">
        <f>+D225</f>
        <v>-4883</v>
      </c>
      <c r="L240" s="38">
        <f>+E225</f>
        <v>2150</v>
      </c>
      <c r="M240" s="38">
        <f>+F225</f>
        <v>7506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51742</v>
      </c>
      <c r="C242" s="33">
        <f t="shared" ref="C242:F242" si="2">C243+C245+C246</f>
        <v>16121</v>
      </c>
      <c r="D242" s="33">
        <f t="shared" si="2"/>
        <v>23197</v>
      </c>
      <c r="E242" s="33">
        <f t="shared" si="2"/>
        <v>12012</v>
      </c>
      <c r="F242" s="33">
        <f t="shared" si="2"/>
        <v>412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51712</v>
      </c>
      <c r="C243" s="37">
        <v>16091</v>
      </c>
      <c r="D243" s="37">
        <v>23197</v>
      </c>
      <c r="E243" s="37">
        <v>12012</v>
      </c>
      <c r="F243" s="37">
        <v>412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-23754</v>
      </c>
      <c r="C244" s="33">
        <v>-9036</v>
      </c>
      <c r="D244" s="33">
        <v>-9308</v>
      </c>
      <c r="E244" s="33">
        <v>-5065</v>
      </c>
      <c r="F244" s="33">
        <v>-345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30</v>
      </c>
      <c r="C246" s="37">
        <v>30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1713</v>
      </c>
      <c r="C247" s="33">
        <v>728</v>
      </c>
      <c r="D247" s="33">
        <v>387</v>
      </c>
      <c r="E247" s="33">
        <v>578</v>
      </c>
      <c r="F247" s="33">
        <v>20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-50731</v>
      </c>
      <c r="C249" s="36">
        <f t="shared" ref="C249:F249" si="3">+J240-C243-C244-C245-C247-C246</f>
        <v>-33616</v>
      </c>
      <c r="D249" s="36">
        <f t="shared" si="3"/>
        <v>-19159</v>
      </c>
      <c r="E249" s="36">
        <f t="shared" si="3"/>
        <v>-5375</v>
      </c>
      <c r="F249" s="36">
        <f t="shared" si="3"/>
        <v>7419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63" priority="2" operator="notEqual">
      <formula>B47+B48</formula>
    </cfRule>
  </conditionalFormatting>
  <conditionalFormatting sqref="B109:F109">
    <cfRule type="cellIs" dxfId="62" priority="1" operator="notEqual">
      <formula>B110+B111+B112</formula>
    </cfRule>
  </conditionalFormatting>
  <hyperlinks>
    <hyperlink ref="M4" location="Indice!A1" display="indice" xr:uid="{00000000-0004-0000-1B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0.39997558519241921"/>
  </sheetPr>
  <dimension ref="A1:J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244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41956</v>
      </c>
      <c r="H16" s="33">
        <f>+C46+C51+C52+C21+C25</f>
        <v>30366</v>
      </c>
      <c r="I16" s="33">
        <f>+D46+D51+D52+D21+D25</f>
        <v>11590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2050</v>
      </c>
      <c r="H17" s="34">
        <v>509</v>
      </c>
      <c r="I17" s="34">
        <v>1541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2769</v>
      </c>
      <c r="H18" s="34">
        <v>123</v>
      </c>
      <c r="I18" s="34">
        <v>2646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37137</v>
      </c>
      <c r="H19" s="34">
        <f>+H16-H17-H18</f>
        <v>29734</v>
      </c>
      <c r="I19" s="34">
        <f>+I16-I17-I18</f>
        <v>7403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1036</v>
      </c>
      <c r="H20" s="42">
        <v>709</v>
      </c>
      <c r="I20" s="42">
        <v>327</v>
      </c>
    </row>
    <row r="21" spans="2:9" s="13" customFormat="1" ht="16.149999999999999" customHeight="1">
      <c r="B21" s="33">
        <v>9734</v>
      </c>
      <c r="C21" s="33">
        <v>5229</v>
      </c>
      <c r="D21" s="33">
        <v>4505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32222</v>
      </c>
      <c r="C23" s="36">
        <f>+H16-C21</f>
        <v>25137</v>
      </c>
      <c r="D23" s="36">
        <f>+I16-D21</f>
        <v>7085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9036</v>
      </c>
      <c r="C25" s="33">
        <v>6513</v>
      </c>
      <c r="D25" s="33">
        <v>2523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23186</v>
      </c>
      <c r="C27" s="36">
        <f>+C23-C25</f>
        <v>18624</v>
      </c>
      <c r="D27" s="36">
        <f>+D23-D25</f>
        <v>4562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23186</v>
      </c>
      <c r="H44" s="38">
        <f>+C27</f>
        <v>18624</v>
      </c>
      <c r="I44" s="38">
        <f>+D27</f>
        <v>4562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23128</v>
      </c>
      <c r="C46" s="33">
        <v>18600</v>
      </c>
      <c r="D46" s="33">
        <v>4528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17759</v>
      </c>
      <c r="C47" s="34">
        <v>13881</v>
      </c>
      <c r="D47" s="34">
        <v>3878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5369</v>
      </c>
      <c r="C48" s="34">
        <f>SUM(C49:C50)</f>
        <v>4719</v>
      </c>
      <c r="D48" s="34">
        <f>SUM(D49:D50)</f>
        <v>650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2134</v>
      </c>
      <c r="C49" s="84">
        <v>1529</v>
      </c>
      <c r="D49" s="84">
        <v>605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3235</v>
      </c>
      <c r="C50" s="84">
        <v>3190</v>
      </c>
      <c r="D50" s="84">
        <v>45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58</v>
      </c>
      <c r="C51" s="33">
        <v>24</v>
      </c>
      <c r="D51" s="33">
        <v>34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67723</v>
      </c>
      <c r="H70" s="33">
        <f>+H71+H75</f>
        <v>67167</v>
      </c>
      <c r="I70" s="33">
        <f>+I71+I75</f>
        <v>556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67333</v>
      </c>
      <c r="H71" s="34">
        <f>+H72+H73+H74</f>
        <v>66939</v>
      </c>
      <c r="I71" s="34">
        <f>+I72+I73+I74</f>
        <v>394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45924</v>
      </c>
      <c r="H72" s="34">
        <v>45924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44</v>
      </c>
      <c r="H73" s="34">
        <v>44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21365</v>
      </c>
      <c r="H74" s="34">
        <v>20971</v>
      </c>
      <c r="I74" s="34">
        <v>394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390</v>
      </c>
      <c r="H75" s="34">
        <v>228</v>
      </c>
      <c r="I75" s="34">
        <v>162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-2665</v>
      </c>
      <c r="H76" s="33">
        <f>+H77+H78</f>
        <v>-1693</v>
      </c>
      <c r="I76" s="33">
        <f>+I77+I78</f>
        <v>-972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-1241</v>
      </c>
      <c r="H77" s="34">
        <v>-909</v>
      </c>
      <c r="I77" s="34">
        <v>-332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-1424</v>
      </c>
      <c r="H78" s="34">
        <v>-784</v>
      </c>
      <c r="I78" s="34">
        <v>-640</v>
      </c>
    </row>
    <row r="79" spans="2:9" s="13" customFormat="1" ht="16.149999999999999" customHeight="1">
      <c r="B79" s="33">
        <f>+B80+B81+B82</f>
        <v>14446</v>
      </c>
      <c r="C79" s="33">
        <f>+C80+C81+C82</f>
        <v>14175</v>
      </c>
      <c r="D79" s="33">
        <f>+D80+D81+D82</f>
        <v>271</v>
      </c>
      <c r="E79" s="61" t="s">
        <v>48</v>
      </c>
      <c r="F79" s="47" t="s">
        <v>49</v>
      </c>
      <c r="G79" s="33">
        <f>G80+G81+G82</f>
        <v>7533</v>
      </c>
      <c r="H79" s="33">
        <f>+H80+H81+H82</f>
        <v>7202</v>
      </c>
      <c r="I79" s="33">
        <f>+I80+I81+I82</f>
        <v>331</v>
      </c>
    </row>
    <row r="80" spans="2:9" s="15" customFormat="1" ht="16.149999999999999" customHeight="1">
      <c r="B80" s="34">
        <v>14442</v>
      </c>
      <c r="C80" s="43">
        <v>14171</v>
      </c>
      <c r="D80" s="43">
        <v>271</v>
      </c>
      <c r="E80" s="23" t="s">
        <v>50</v>
      </c>
      <c r="F80" s="23" t="s">
        <v>133</v>
      </c>
      <c r="G80" s="43">
        <v>1913</v>
      </c>
      <c r="H80" s="43">
        <v>1600</v>
      </c>
      <c r="I80" s="43">
        <v>313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5329</v>
      </c>
      <c r="H81" s="43">
        <v>5311</v>
      </c>
      <c r="I81" s="43">
        <v>18</v>
      </c>
    </row>
    <row r="82" spans="2:9" s="15" customFormat="1" ht="16.149999999999999" customHeight="1">
      <c r="B82" s="34">
        <v>4</v>
      </c>
      <c r="C82" s="43">
        <v>4</v>
      </c>
      <c r="D82" s="43">
        <v>0</v>
      </c>
      <c r="E82" s="23" t="s">
        <v>53</v>
      </c>
      <c r="F82" s="23" t="s">
        <v>54</v>
      </c>
      <c r="G82" s="43">
        <v>291</v>
      </c>
      <c r="H82" s="43">
        <v>291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58145</v>
      </c>
      <c r="C85" s="36">
        <f>+H68+H70+H76+H79-C79</f>
        <v>58501</v>
      </c>
      <c r="D85" s="36">
        <f>+I68+I70+I76+I79-D79</f>
        <v>-356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58145</v>
      </c>
      <c r="H100" s="38">
        <f>+C85</f>
        <v>58501</v>
      </c>
      <c r="I100" s="38">
        <f>+D85</f>
        <v>-356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45</v>
      </c>
      <c r="C102" s="33">
        <f>+C103+C104</f>
        <v>0</v>
      </c>
      <c r="D102" s="33">
        <f>+D103+D104</f>
        <v>45</v>
      </c>
      <c r="E102" s="61" t="s">
        <v>58</v>
      </c>
      <c r="F102" s="47" t="s">
        <v>59</v>
      </c>
      <c r="G102" s="33">
        <f>+G103+G104</f>
        <v>74316</v>
      </c>
      <c r="H102" s="33">
        <f>+H103+H104</f>
        <v>74103</v>
      </c>
      <c r="I102" s="33">
        <f>+I103+I104</f>
        <v>213</v>
      </c>
    </row>
    <row r="103" spans="2:9" s="15" customFormat="1" ht="16.149999999999999" customHeight="1">
      <c r="B103" s="34">
        <v>45</v>
      </c>
      <c r="C103" s="34">
        <v>0</v>
      </c>
      <c r="D103" s="34">
        <v>45</v>
      </c>
      <c r="E103" s="62" t="s">
        <v>60</v>
      </c>
      <c r="F103" s="23" t="s">
        <v>61</v>
      </c>
      <c r="G103" s="34">
        <v>74051</v>
      </c>
      <c r="H103" s="34">
        <v>74051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265</v>
      </c>
      <c r="H104" s="34">
        <v>52</v>
      </c>
      <c r="I104" s="34">
        <v>213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10550</v>
      </c>
      <c r="H105" s="33">
        <f>+H106+H107+H108</f>
        <v>8203</v>
      </c>
      <c r="I105" s="33">
        <f>+I106+I107+I108</f>
        <v>2347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1843</v>
      </c>
      <c r="H106" s="34">
        <v>0</v>
      </c>
      <c r="I106" s="34">
        <v>1843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7118</v>
      </c>
      <c r="H107" s="34">
        <v>7073</v>
      </c>
      <c r="I107" s="34">
        <v>45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1589</v>
      </c>
      <c r="H108" s="34">
        <v>1130</v>
      </c>
      <c r="I108" s="34">
        <v>459</v>
      </c>
    </row>
    <row r="109" spans="2:9" s="13" customFormat="1" ht="14">
      <c r="B109" s="33">
        <v>13748</v>
      </c>
      <c r="C109" s="33">
        <v>11735</v>
      </c>
      <c r="D109" s="33">
        <v>2013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10823</v>
      </c>
      <c r="C111" s="34">
        <v>9183</v>
      </c>
      <c r="D111" s="34">
        <v>1640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2925</v>
      </c>
      <c r="C112" s="34">
        <v>2552</v>
      </c>
      <c r="D112" s="34">
        <v>373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114210</v>
      </c>
      <c r="C113" s="33">
        <f>+C114+C115+C116+C117+C118+C119</f>
        <v>119023</v>
      </c>
      <c r="D113" s="33">
        <f>+D114+D115+D116+D117+D118+D119</f>
        <v>1668</v>
      </c>
      <c r="E113" s="61" t="s">
        <v>69</v>
      </c>
      <c r="F113" s="47" t="s">
        <v>70</v>
      </c>
      <c r="G113" s="33">
        <f>+G114+G115+G116+G117+G118+G119</f>
        <v>6385</v>
      </c>
      <c r="H113" s="33">
        <f>+H114+H115+H116+H117+H118+H119</f>
        <v>5712</v>
      </c>
      <c r="I113" s="33">
        <f>+I114+I115+I116+I117+I118+I119</f>
        <v>7154</v>
      </c>
    </row>
    <row r="114" spans="2:10" s="15" customFormat="1" ht="16.149999999999999" customHeight="1">
      <c r="B114" s="34">
        <v>19</v>
      </c>
      <c r="C114" s="34">
        <v>11</v>
      </c>
      <c r="D114" s="34">
        <v>8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15</v>
      </c>
      <c r="H115" s="34">
        <v>10</v>
      </c>
      <c r="I115" s="34">
        <v>5</v>
      </c>
    </row>
    <row r="116" spans="2:10" s="15" customFormat="1" ht="16.149999999999999" customHeight="1">
      <c r="B116" s="34">
        <v>99774</v>
      </c>
      <c r="C116" s="34">
        <v>105647</v>
      </c>
      <c r="D116" s="34">
        <v>608</v>
      </c>
      <c r="E116" s="62" t="s">
        <v>75</v>
      </c>
      <c r="F116" s="23" t="s">
        <v>160</v>
      </c>
      <c r="G116" s="34">
        <v>4151</v>
      </c>
      <c r="H116" s="34">
        <v>4333</v>
      </c>
      <c r="I116" s="34">
        <v>6299</v>
      </c>
    </row>
    <row r="117" spans="2:10" s="15" customFormat="1" ht="16.149999999999999" customHeight="1">
      <c r="B117" s="34">
        <v>2856</v>
      </c>
      <c r="C117" s="34">
        <v>2477</v>
      </c>
      <c r="D117" s="34">
        <v>379</v>
      </c>
      <c r="E117" s="62" t="s">
        <v>76</v>
      </c>
      <c r="F117" s="23" t="s">
        <v>77</v>
      </c>
      <c r="G117" s="34">
        <v>226</v>
      </c>
      <c r="H117" s="34">
        <v>125</v>
      </c>
      <c r="I117" s="34">
        <v>101</v>
      </c>
    </row>
    <row r="118" spans="2:10" s="15" customFormat="1" ht="16.149999999999999" customHeight="1">
      <c r="B118" s="34">
        <v>2702</v>
      </c>
      <c r="C118" s="34">
        <v>2029</v>
      </c>
      <c r="D118" s="34">
        <v>673</v>
      </c>
      <c r="E118" s="23" t="s">
        <v>78</v>
      </c>
      <c r="F118" s="23" t="s">
        <v>79</v>
      </c>
      <c r="G118" s="34">
        <v>1993</v>
      </c>
      <c r="H118" s="34">
        <v>1244</v>
      </c>
      <c r="I118" s="34">
        <v>749</v>
      </c>
    </row>
    <row r="119" spans="2:10" s="46" customFormat="1" ht="16.149999999999999" customHeight="1">
      <c r="B119" s="34">
        <v>8859</v>
      </c>
      <c r="C119" s="34">
        <v>8859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21393</v>
      </c>
      <c r="C122" s="36">
        <f>+H100+H102+H105+H113-C102-C109-C113</f>
        <v>15761</v>
      </c>
      <c r="D122" s="36">
        <f>+I100+I102+I105+I113-D102-D109-D113</f>
        <v>5632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21393</v>
      </c>
      <c r="H137" s="38">
        <f>+C122</f>
        <v>15761</v>
      </c>
      <c r="I137" s="38">
        <f>+D122</f>
        <v>5632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3271</v>
      </c>
      <c r="C139" s="33">
        <f>+C140+C141</f>
        <v>1784</v>
      </c>
      <c r="D139" s="33">
        <f>+D140+D141</f>
        <v>1487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1876</v>
      </c>
      <c r="C140" s="34">
        <v>1036</v>
      </c>
      <c r="D140" s="34">
        <v>840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1395</v>
      </c>
      <c r="C141" s="34">
        <v>748</v>
      </c>
      <c r="D141" s="34">
        <v>647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18122</v>
      </c>
      <c r="C144" s="36">
        <f>+H137-C139</f>
        <v>13977</v>
      </c>
      <c r="D144" s="36">
        <f>+I137-D139</f>
        <v>4145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21393</v>
      </c>
      <c r="H161" s="38">
        <f>+C122</f>
        <v>15761</v>
      </c>
      <c r="I161" s="38">
        <f>+D122</f>
        <v>5632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37496</v>
      </c>
      <c r="C163" s="33">
        <f>+H16-H17-H18+C141-H20</f>
        <v>29773</v>
      </c>
      <c r="D163" s="33">
        <f>+I16-I17-I18+D141-I20</f>
        <v>7723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3271</v>
      </c>
      <c r="C164" s="34">
        <f>+C139</f>
        <v>1784</v>
      </c>
      <c r="D164" s="34">
        <f>+D139</f>
        <v>1487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34225</v>
      </c>
      <c r="C165" s="34">
        <f>+C163-C164</f>
        <v>27989</v>
      </c>
      <c r="D165" s="34">
        <f>+D163-D164</f>
        <v>6236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-16103</v>
      </c>
      <c r="C169" s="36">
        <f>+H161-C163-C166</f>
        <v>-14012</v>
      </c>
      <c r="D169" s="36">
        <f>+I161-D163-D166</f>
        <v>-2091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18122</v>
      </c>
      <c r="H184" s="38">
        <f>+C144</f>
        <v>13977</v>
      </c>
      <c r="I184" s="38">
        <f>+D144</f>
        <v>4145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34225</v>
      </c>
      <c r="C186" s="33">
        <f>+C187</f>
        <v>27989</v>
      </c>
      <c r="D186" s="33">
        <f>+D187</f>
        <v>6236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34225</v>
      </c>
      <c r="C187" s="34">
        <f t="shared" si="0"/>
        <v>27989</v>
      </c>
      <c r="D187" s="34">
        <f t="shared" si="0"/>
        <v>6236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-16103</v>
      </c>
      <c r="C191" s="36">
        <f>+H184-C186</f>
        <v>-14012</v>
      </c>
      <c r="D191" s="36">
        <f>+I184-D186</f>
        <v>-2091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-16103</v>
      </c>
      <c r="H209" s="38">
        <f>+C191</f>
        <v>-14012</v>
      </c>
      <c r="I209" s="38">
        <f>+D191</f>
        <v>-2091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1712</v>
      </c>
      <c r="H211" s="33">
        <f>+H212+H213+H214</f>
        <v>1048</v>
      </c>
      <c r="I211" s="33">
        <f>+I212+I213+I214</f>
        <v>7725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54</v>
      </c>
      <c r="H212" s="34">
        <v>54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846</v>
      </c>
      <c r="H213" s="34">
        <v>471</v>
      </c>
      <c r="I213" s="34">
        <v>375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812</v>
      </c>
      <c r="H214" s="34">
        <v>523</v>
      </c>
      <c r="I214" s="34">
        <v>7350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686</v>
      </c>
      <c r="H216" s="35">
        <v>402</v>
      </c>
      <c r="I216" s="35">
        <v>7345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-11412</v>
      </c>
      <c r="H217" s="33">
        <f>+H218+H219+H220</f>
        <v>-15990</v>
      </c>
      <c r="I217" s="33">
        <f>+I218+I219+I220</f>
        <v>-2483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-5407</v>
      </c>
      <c r="H219" s="34">
        <v>-4402</v>
      </c>
      <c r="I219" s="34">
        <v>-1005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-6005</v>
      </c>
      <c r="H220" s="34">
        <v>-11588</v>
      </c>
      <c r="I220" s="34">
        <v>-1478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-5378</v>
      </c>
      <c r="H222" s="35">
        <v>-11037</v>
      </c>
      <c r="I222" s="35">
        <v>-1402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-25803</v>
      </c>
      <c r="C225" s="36">
        <f>+H209+H211+H217</f>
        <v>-28954</v>
      </c>
      <c r="D225" s="36">
        <f>+I209+I211+I217</f>
        <v>3151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-25803</v>
      </c>
      <c r="H240" s="38">
        <f>+C225</f>
        <v>-28954</v>
      </c>
      <c r="I240" s="38">
        <f>+D225</f>
        <v>3151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16121</v>
      </c>
      <c r="C242" s="33">
        <f t="shared" ref="C242:D242" si="1">C243+C245+C246</f>
        <v>10740</v>
      </c>
      <c r="D242" s="33">
        <f t="shared" si="1"/>
        <v>5381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16091</v>
      </c>
      <c r="C243" s="37">
        <v>10726</v>
      </c>
      <c r="D243" s="37">
        <v>5365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-9036</v>
      </c>
      <c r="C244" s="33">
        <v>-6513</v>
      </c>
      <c r="D244" s="33">
        <v>-2523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30</v>
      </c>
      <c r="C246" s="37">
        <v>14</v>
      </c>
      <c r="D246" s="37">
        <v>16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5" customFormat="1" ht="14">
      <c r="B247" s="33">
        <v>728</v>
      </c>
      <c r="C247" s="33">
        <v>594</v>
      </c>
      <c r="D247" s="33">
        <v>134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-33616</v>
      </c>
      <c r="C249" s="36">
        <f t="shared" ref="C249:D249" si="2">+H240-C243-C244-C245-C247-C246</f>
        <v>-33775</v>
      </c>
      <c r="D249" s="36">
        <f t="shared" si="2"/>
        <v>159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61" priority="2" operator="notEqual">
      <formula>B47+B48</formula>
    </cfRule>
  </conditionalFormatting>
  <conditionalFormatting sqref="B109:D109">
    <cfRule type="cellIs" dxfId="60" priority="1" operator="notEqual">
      <formula>B110+B111+B112</formula>
    </cfRule>
  </conditionalFormatting>
  <hyperlinks>
    <hyperlink ref="I4" location="Indice!A1" display="indice" xr:uid="{00000000-0004-0000-1C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253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27774</v>
      </c>
      <c r="H16" s="33">
        <f>+C46+C51+C52+C21+C25</f>
        <v>23017</v>
      </c>
      <c r="I16" s="33">
        <f>+D46+D51+D52+D21+D25</f>
        <v>4757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1065</v>
      </c>
      <c r="H17" s="34">
        <v>183</v>
      </c>
      <c r="I17" s="34">
        <v>882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1464</v>
      </c>
      <c r="H18" s="34">
        <v>105</v>
      </c>
      <c r="I18" s="34">
        <v>1359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25245</v>
      </c>
      <c r="H19" s="34">
        <f>+H16-H17-H18</f>
        <v>22729</v>
      </c>
      <c r="I19" s="34">
        <f>+I16-I17-I18</f>
        <v>2516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510</v>
      </c>
      <c r="H20" s="42">
        <v>150</v>
      </c>
      <c r="I20" s="42">
        <v>360</v>
      </c>
    </row>
    <row r="21" spans="2:9" s="13" customFormat="1" ht="16.149999999999999" customHeight="1">
      <c r="B21" s="33">
        <v>4984</v>
      </c>
      <c r="C21" s="33">
        <v>3045</v>
      </c>
      <c r="D21" s="33">
        <v>1939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22790</v>
      </c>
      <c r="C23" s="36">
        <f>+H16-C21</f>
        <v>19972</v>
      </c>
      <c r="D23" s="36">
        <f>+I16-D21</f>
        <v>2818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4968</v>
      </c>
      <c r="C25" s="33">
        <v>4968</v>
      </c>
      <c r="D25" s="33">
        <v>0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17822</v>
      </c>
      <c r="C27" s="36">
        <f>+C23-C25</f>
        <v>15004</v>
      </c>
      <c r="D27" s="36">
        <f>+D23-D25</f>
        <v>2818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17822</v>
      </c>
      <c r="H44" s="38">
        <f>+C27</f>
        <v>15004</v>
      </c>
      <c r="I44" s="38">
        <f>+D27</f>
        <v>2818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17809</v>
      </c>
      <c r="C46" s="33">
        <v>14998</v>
      </c>
      <c r="D46" s="33">
        <v>2811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13523</v>
      </c>
      <c r="C47" s="34">
        <v>11759</v>
      </c>
      <c r="D47" s="34">
        <f>B47-C47</f>
        <v>1764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4286</v>
      </c>
      <c r="C48" s="34">
        <f>SUM(C49:C50)</f>
        <v>3239</v>
      </c>
      <c r="D48" s="34">
        <f>SUM(D49:D50)</f>
        <v>1047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1733</v>
      </c>
      <c r="C49" s="84">
        <v>710</v>
      </c>
      <c r="D49" s="84">
        <f>B49-C49</f>
        <v>1023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2553</v>
      </c>
      <c r="C50" s="84">
        <v>2529</v>
      </c>
      <c r="D50" s="84">
        <f>B50-C50</f>
        <v>24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13</v>
      </c>
      <c r="C51" s="33">
        <v>6</v>
      </c>
      <c r="D51" s="33">
        <v>7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32526</v>
      </c>
      <c r="H70" s="33">
        <f>+H71+H75</f>
        <v>32479</v>
      </c>
      <c r="I70" s="33">
        <f>+I71+I75</f>
        <v>47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32441</v>
      </c>
      <c r="H71" s="34">
        <f>+H72+H73+H74</f>
        <v>32419</v>
      </c>
      <c r="I71" s="34">
        <f>+I72+I73+I74</f>
        <v>22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20331</v>
      </c>
      <c r="H72" s="34">
        <v>20331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31</v>
      </c>
      <c r="H73" s="34">
        <v>31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12079</v>
      </c>
      <c r="H74" s="34">
        <v>12057</v>
      </c>
      <c r="I74" s="34">
        <v>22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85</v>
      </c>
      <c r="H75" s="34">
        <v>60</v>
      </c>
      <c r="I75" s="34">
        <v>25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-2544</v>
      </c>
      <c r="H76" s="33">
        <f>+H77+H78</f>
        <v>-2381</v>
      </c>
      <c r="I76" s="33">
        <f>+I77+I78</f>
        <v>-163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-1924</v>
      </c>
      <c r="H77" s="34">
        <v>-1922</v>
      </c>
      <c r="I77" s="34">
        <v>-2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-620</v>
      </c>
      <c r="H78" s="34">
        <v>-459</v>
      </c>
      <c r="I78" s="34">
        <v>-161</v>
      </c>
    </row>
    <row r="79" spans="2:9" s="13" customFormat="1" ht="16.149999999999999" customHeight="1">
      <c r="B79" s="33">
        <f>+B80+B81+B82</f>
        <v>18947</v>
      </c>
      <c r="C79" s="33">
        <f>+C80+C81+C82</f>
        <v>18660</v>
      </c>
      <c r="D79" s="33">
        <f>+D80+D81+D82</f>
        <v>287</v>
      </c>
      <c r="E79" s="61" t="s">
        <v>48</v>
      </c>
      <c r="F79" s="47" t="s">
        <v>49</v>
      </c>
      <c r="G79" s="33">
        <f>G80+G81+G82</f>
        <v>6650</v>
      </c>
      <c r="H79" s="33">
        <f>+H80+H81+H82</f>
        <v>6523</v>
      </c>
      <c r="I79" s="33">
        <f>+I80+I81+I82</f>
        <v>127</v>
      </c>
    </row>
    <row r="80" spans="2:9" s="15" customFormat="1" ht="16.149999999999999" customHeight="1">
      <c r="B80" s="34">
        <v>18946</v>
      </c>
      <c r="C80" s="43">
        <v>18659</v>
      </c>
      <c r="D80" s="43">
        <v>287</v>
      </c>
      <c r="E80" s="23" t="s">
        <v>50</v>
      </c>
      <c r="F80" s="23" t="s">
        <v>133</v>
      </c>
      <c r="G80" s="43">
        <v>1143</v>
      </c>
      <c r="H80" s="43">
        <v>1054</v>
      </c>
      <c r="I80" s="43">
        <v>89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5507</v>
      </c>
      <c r="H81" s="43">
        <v>5469</v>
      </c>
      <c r="I81" s="43">
        <v>38</v>
      </c>
    </row>
    <row r="82" spans="2:9" s="15" customFormat="1" ht="16.149999999999999" customHeight="1">
      <c r="B82" s="34">
        <v>1</v>
      </c>
      <c r="C82" s="43">
        <v>1</v>
      </c>
      <c r="D82" s="43">
        <v>0</v>
      </c>
      <c r="E82" s="23" t="s">
        <v>53</v>
      </c>
      <c r="F82" s="23" t="s">
        <v>54</v>
      </c>
      <c r="G82" s="43">
        <v>0</v>
      </c>
      <c r="H82" s="43">
        <v>0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17685</v>
      </c>
      <c r="C85" s="36">
        <f>+H68+H70+H76+H79-C79</f>
        <v>17961</v>
      </c>
      <c r="D85" s="36">
        <f>+I68+I70+I76+I79-D79</f>
        <v>-276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17685</v>
      </c>
      <c r="H100" s="38">
        <f>+C85</f>
        <v>17961</v>
      </c>
      <c r="I100" s="38">
        <f>+D85</f>
        <v>-276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1</v>
      </c>
      <c r="C102" s="33">
        <f>+C103+C104</f>
        <v>0</v>
      </c>
      <c r="D102" s="33">
        <f>+D103+D104</f>
        <v>1</v>
      </c>
      <c r="E102" s="61" t="s">
        <v>58</v>
      </c>
      <c r="F102" s="47" t="s">
        <v>59</v>
      </c>
      <c r="G102" s="33">
        <f>+G103+G104</f>
        <v>39112</v>
      </c>
      <c r="H102" s="33">
        <f>+H103+H104</f>
        <v>39012</v>
      </c>
      <c r="I102" s="33">
        <f>+I103+I104</f>
        <v>100</v>
      </c>
    </row>
    <row r="103" spans="2:9" s="15" customFormat="1" ht="16.149999999999999" customHeight="1">
      <c r="B103" s="34">
        <v>1</v>
      </c>
      <c r="C103" s="34">
        <v>0</v>
      </c>
      <c r="D103" s="34">
        <v>1</v>
      </c>
      <c r="E103" s="62" t="s">
        <v>60</v>
      </c>
      <c r="F103" s="23" t="s">
        <v>61</v>
      </c>
      <c r="G103" s="34">
        <v>38846</v>
      </c>
      <c r="H103" s="34">
        <v>38846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266</v>
      </c>
      <c r="H104" s="34">
        <v>166</v>
      </c>
      <c r="I104" s="34">
        <v>100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5868</v>
      </c>
      <c r="H105" s="33">
        <f>+H106+H107+H108</f>
        <v>4544</v>
      </c>
      <c r="I105" s="33">
        <f>+I106+I107+I108</f>
        <v>1324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1010</v>
      </c>
      <c r="H106" s="34">
        <v>0</v>
      </c>
      <c r="I106" s="34">
        <v>1010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3841</v>
      </c>
      <c r="H107" s="34">
        <v>3817</v>
      </c>
      <c r="I107" s="34">
        <v>24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1017</v>
      </c>
      <c r="H108" s="34">
        <v>727</v>
      </c>
      <c r="I108" s="34">
        <v>290</v>
      </c>
    </row>
    <row r="109" spans="2:9" s="13" customFormat="1" ht="14">
      <c r="B109" s="33">
        <v>6128</v>
      </c>
      <c r="C109" s="33">
        <v>5317</v>
      </c>
      <c r="D109" s="33">
        <v>811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5177</v>
      </c>
      <c r="C111" s="34">
        <v>4390</v>
      </c>
      <c r="D111" s="34">
        <v>787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951</v>
      </c>
      <c r="C112" s="34">
        <v>927</v>
      </c>
      <c r="D112" s="34">
        <v>24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49125</v>
      </c>
      <c r="C113" s="33">
        <f>+C114+C115+C116+C117+C118+C119</f>
        <v>51647</v>
      </c>
      <c r="D113" s="33">
        <f>+D114+D115+D116+D117+D118+D119</f>
        <v>733</v>
      </c>
      <c r="E113" s="61" t="s">
        <v>69</v>
      </c>
      <c r="F113" s="47" t="s">
        <v>70</v>
      </c>
      <c r="G113" s="33">
        <f>+G114+G115+G116+G117+G118+G119</f>
        <v>2642</v>
      </c>
      <c r="H113" s="33">
        <f>+H114+H115+H116+H117+H118+H119</f>
        <v>2529</v>
      </c>
      <c r="I113" s="33">
        <f>+I114+I115+I116+I117+I118+I119</f>
        <v>3368</v>
      </c>
    </row>
    <row r="114" spans="2:10" s="15" customFormat="1" ht="16.149999999999999" customHeight="1">
      <c r="B114" s="34">
        <v>14</v>
      </c>
      <c r="C114" s="34">
        <v>11</v>
      </c>
      <c r="D114" s="34">
        <v>3</v>
      </c>
      <c r="E114" s="62" t="s">
        <v>71</v>
      </c>
      <c r="F114" s="23" t="s">
        <v>72</v>
      </c>
      <c r="G114" s="34"/>
      <c r="H114" s="34"/>
      <c r="I114" s="34"/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12</v>
      </c>
      <c r="H115" s="34">
        <v>10</v>
      </c>
      <c r="I115" s="34">
        <v>2</v>
      </c>
    </row>
    <row r="116" spans="2:10" s="15" customFormat="1" ht="16.149999999999999" customHeight="1">
      <c r="B116" s="34">
        <v>44535</v>
      </c>
      <c r="C116" s="34">
        <v>47455</v>
      </c>
      <c r="D116" s="34">
        <v>335</v>
      </c>
      <c r="E116" s="62" t="s">
        <v>75</v>
      </c>
      <c r="F116" s="23" t="s">
        <v>160</v>
      </c>
      <c r="G116" s="34">
        <v>1534</v>
      </c>
      <c r="H116" s="34">
        <v>1622</v>
      </c>
      <c r="I116" s="34">
        <v>3167</v>
      </c>
    </row>
    <row r="117" spans="2:10" s="15" customFormat="1" ht="16.149999999999999" customHeight="1">
      <c r="B117" s="34">
        <v>541</v>
      </c>
      <c r="C117" s="34">
        <v>418</v>
      </c>
      <c r="D117" s="34">
        <v>123</v>
      </c>
      <c r="E117" s="62" t="s">
        <v>76</v>
      </c>
      <c r="F117" s="23" t="s">
        <v>77</v>
      </c>
      <c r="G117" s="34">
        <v>267</v>
      </c>
      <c r="H117" s="34">
        <v>251</v>
      </c>
      <c r="I117" s="34">
        <v>16</v>
      </c>
    </row>
    <row r="118" spans="2:10" s="15" customFormat="1" ht="16.149999999999999" customHeight="1">
      <c r="B118" s="34">
        <v>1140</v>
      </c>
      <c r="C118" s="34">
        <v>868</v>
      </c>
      <c r="D118" s="34">
        <v>272</v>
      </c>
      <c r="E118" s="23" t="s">
        <v>78</v>
      </c>
      <c r="F118" s="23" t="s">
        <v>79</v>
      </c>
      <c r="G118" s="34">
        <v>829</v>
      </c>
      <c r="H118" s="34">
        <v>646</v>
      </c>
      <c r="I118" s="34">
        <v>183</v>
      </c>
    </row>
    <row r="119" spans="2:10" s="46" customFormat="1" ht="16.149999999999999" customHeight="1">
      <c r="B119" s="34">
        <v>2895</v>
      </c>
      <c r="C119" s="34">
        <v>2895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10053</v>
      </c>
      <c r="C122" s="36">
        <f>+H100+H102+H105+H113-C102-C109-C113</f>
        <v>7082</v>
      </c>
      <c r="D122" s="36">
        <f>+I100+I102+I105+I113-D102-D109-D113</f>
        <v>2971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10053</v>
      </c>
      <c r="H137" s="38">
        <f>+C122</f>
        <v>7082</v>
      </c>
      <c r="I137" s="38">
        <f>+D122</f>
        <v>2971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7310</v>
      </c>
      <c r="C139" s="33">
        <f>+C140+C141</f>
        <v>6764</v>
      </c>
      <c r="D139" s="33">
        <f>+D140+D141</f>
        <v>546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6024</v>
      </c>
      <c r="C140" s="34">
        <v>5732</v>
      </c>
      <c r="D140" s="34">
        <v>292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1286</v>
      </c>
      <c r="C141" s="34">
        <v>1032</v>
      </c>
      <c r="D141" s="34">
        <v>254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2743</v>
      </c>
      <c r="C144" s="36">
        <f>+H137-C139</f>
        <v>318</v>
      </c>
      <c r="D144" s="36">
        <f>+I137-D139</f>
        <v>2425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10053</v>
      </c>
      <c r="H161" s="38">
        <f>+C122</f>
        <v>7082</v>
      </c>
      <c r="I161" s="38">
        <f>+D122</f>
        <v>2971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26021</v>
      </c>
      <c r="C163" s="33">
        <f>+H16-H17-H18+C141-H20</f>
        <v>23611</v>
      </c>
      <c r="D163" s="33">
        <f>+I16-I17-I18+D141-I20</f>
        <v>2410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7310</v>
      </c>
      <c r="C164" s="34">
        <f>+C139</f>
        <v>6764</v>
      </c>
      <c r="D164" s="34">
        <f>+D139</f>
        <v>546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18711</v>
      </c>
      <c r="C165" s="34">
        <f>+C163-C164</f>
        <v>16847</v>
      </c>
      <c r="D165" s="34">
        <f>+D163-D164</f>
        <v>1864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-15968</v>
      </c>
      <c r="C169" s="36">
        <f>+H161-C163-C166</f>
        <v>-16529</v>
      </c>
      <c r="D169" s="36">
        <f>+I161-D163-D166</f>
        <v>561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2743</v>
      </c>
      <c r="H184" s="38">
        <f>+C144</f>
        <v>318</v>
      </c>
      <c r="I184" s="38">
        <f>+D144</f>
        <v>2425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18711</v>
      </c>
      <c r="C186" s="33">
        <f>+C187</f>
        <v>16847</v>
      </c>
      <c r="D186" s="33">
        <f>+D187</f>
        <v>1864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18711</v>
      </c>
      <c r="C187" s="34">
        <f t="shared" si="0"/>
        <v>16847</v>
      </c>
      <c r="D187" s="34">
        <f t="shared" si="0"/>
        <v>1864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-15968</v>
      </c>
      <c r="C191" s="36">
        <f>+H184-C186</f>
        <v>-16529</v>
      </c>
      <c r="D191" s="36">
        <f>+I184-D186</f>
        <v>561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-15968</v>
      </c>
      <c r="H209" s="38">
        <f>+C191</f>
        <v>-16529</v>
      </c>
      <c r="I209" s="38">
        <f>+D191</f>
        <v>561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2350</v>
      </c>
      <c r="H211" s="33">
        <f>+H212+H213+H214</f>
        <v>2048</v>
      </c>
      <c r="I211" s="33">
        <f>+I212+I213+I214</f>
        <v>2433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</v>
      </c>
      <c r="H212" s="34">
        <v>1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2110</v>
      </c>
      <c r="H213" s="34">
        <v>2035</v>
      </c>
      <c r="I213" s="34">
        <v>75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239</v>
      </c>
      <c r="H214" s="34">
        <v>12</v>
      </c>
      <c r="I214" s="34">
        <v>2358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197</v>
      </c>
      <c r="H216" s="35">
        <v>8</v>
      </c>
      <c r="I216" s="35">
        <v>2320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-8242</v>
      </c>
      <c r="H217" s="33">
        <f>+H218+H219+H220</f>
        <v>-9982</v>
      </c>
      <c r="I217" s="33">
        <f>+I218+I219+I220</f>
        <v>-391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-3575</v>
      </c>
      <c r="H219" s="34">
        <v>-3399</v>
      </c>
      <c r="I219" s="34">
        <v>-176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-4667</v>
      </c>
      <c r="H220" s="34">
        <v>-6583</v>
      </c>
      <c r="I220" s="34">
        <v>-215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-1899</v>
      </c>
      <c r="H222" s="35">
        <v>-3820</v>
      </c>
      <c r="I222" s="35">
        <v>-210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-21860</v>
      </c>
      <c r="C225" s="36">
        <f>+H209+H211+H217</f>
        <v>-24463</v>
      </c>
      <c r="D225" s="36">
        <f>+I209+I211+I217</f>
        <v>2603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-21860</v>
      </c>
      <c r="H240" s="38">
        <f>+C225</f>
        <v>-24463</v>
      </c>
      <c r="I240" s="38">
        <f>+D225</f>
        <v>2603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8736</v>
      </c>
      <c r="C242" s="33">
        <f>C243+C245+C246</f>
        <v>6490</v>
      </c>
      <c r="D242" s="33">
        <f t="shared" ref="D242" si="1">D243+D245</f>
        <v>2246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8733</v>
      </c>
      <c r="C243" s="37">
        <v>6487</v>
      </c>
      <c r="D243" s="37">
        <v>2246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-4968</v>
      </c>
      <c r="C244" s="33">
        <v>-4968</v>
      </c>
      <c r="D244" s="33">
        <v>0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290</v>
      </c>
      <c r="F245" s="111" t="s">
        <v>292</v>
      </c>
      <c r="G245" s="33"/>
      <c r="H245" s="33"/>
      <c r="I245" s="33"/>
    </row>
    <row r="246" spans="2:9" s="13" customFormat="1" ht="14">
      <c r="B246" s="37">
        <v>3</v>
      </c>
      <c r="C246" s="37">
        <v>3</v>
      </c>
      <c r="D246" s="37">
        <v>0</v>
      </c>
      <c r="E246" s="51" t="s">
        <v>291</v>
      </c>
      <c r="F246" s="111" t="s">
        <v>293</v>
      </c>
      <c r="G246" s="33"/>
      <c r="H246" s="33"/>
      <c r="I246" s="33"/>
    </row>
    <row r="247" spans="2:9" s="15" customFormat="1" ht="14">
      <c r="B247" s="33">
        <v>42</v>
      </c>
      <c r="C247" s="33">
        <v>65</v>
      </c>
      <c r="D247" s="33">
        <v>-23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-25670</v>
      </c>
      <c r="C249" s="36">
        <f>+H240-C243-C244-C245-C247-C246</f>
        <v>-26050</v>
      </c>
      <c r="D249" s="36">
        <f>+I240-D243-D244-D245-D247</f>
        <v>380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D46">
    <cfRule type="cellIs" dxfId="113" priority="2" operator="notEqual">
      <formula>B47+B48</formula>
    </cfRule>
  </conditionalFormatting>
  <conditionalFormatting sqref="B109:D109">
    <cfRule type="cellIs" dxfId="112" priority="1" operator="notEqual">
      <formula>B110+B111+B112</formula>
    </cfRule>
  </conditionalFormatting>
  <hyperlinks>
    <hyperlink ref="I4" location="Indice!A1" display="indice" xr:uid="{00000000-0004-0000-02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 tint="-0.249977111117893"/>
  </sheetPr>
  <dimension ref="A1:P251"/>
  <sheetViews>
    <sheetView zoomScaleNormal="100" workbookViewId="0">
      <pane ySplit="4" topLeftCell="A87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223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211973</v>
      </c>
      <c r="J16" s="33">
        <f>+C46+C51+C52+C21+C25</f>
        <v>44046</v>
      </c>
      <c r="K16" s="33">
        <f>+D46+D51+D52+D21+D25</f>
        <v>116274</v>
      </c>
      <c r="L16" s="33">
        <f>+E46+E51+E52+E21+E25</f>
        <v>47126</v>
      </c>
      <c r="M16" s="33">
        <f>+F46+F51+F52+F21+F25</f>
        <v>4527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9708</v>
      </c>
      <c r="J17" s="34">
        <v>1898</v>
      </c>
      <c r="K17" s="34">
        <v>3381</v>
      </c>
      <c r="L17" s="34">
        <v>4357</v>
      </c>
      <c r="M17" s="34">
        <v>72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8502</v>
      </c>
      <c r="J18" s="34">
        <v>3164</v>
      </c>
      <c r="K18" s="34">
        <v>5073</v>
      </c>
      <c r="L18" s="34">
        <v>265</v>
      </c>
      <c r="M18" s="34">
        <v>0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193763</v>
      </c>
      <c r="J19" s="34">
        <f>+J16-J17-J18</f>
        <v>38984</v>
      </c>
      <c r="K19" s="34">
        <f>+K16-K17-K18</f>
        <v>107820</v>
      </c>
      <c r="L19" s="34">
        <f>+L16-L17-L18</f>
        <v>42504</v>
      </c>
      <c r="M19" s="34">
        <f>+M16-M17-M18</f>
        <v>4455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5287</v>
      </c>
      <c r="J20" s="42">
        <v>1117</v>
      </c>
      <c r="K20" s="42">
        <v>2277</v>
      </c>
      <c r="L20" s="42">
        <v>1889</v>
      </c>
      <c r="M20" s="42">
        <v>4</v>
      </c>
      <c r="O20" s="107"/>
      <c r="P20" s="15"/>
    </row>
    <row r="21" spans="2:16" s="13" customFormat="1" ht="16.149999999999999" customHeight="1">
      <c r="B21" s="33">
        <v>61379</v>
      </c>
      <c r="C21" s="33">
        <v>10198</v>
      </c>
      <c r="D21" s="33">
        <v>29642</v>
      </c>
      <c r="E21" s="33">
        <v>20168</v>
      </c>
      <c r="F21" s="33">
        <v>1371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150594</v>
      </c>
      <c r="C23" s="36">
        <f>+J16-C21</f>
        <v>33848</v>
      </c>
      <c r="D23" s="36">
        <f>+K16-D21</f>
        <v>86632</v>
      </c>
      <c r="E23" s="36">
        <f>+L16-E21</f>
        <v>26958</v>
      </c>
      <c r="F23" s="36">
        <f>+M16-F21</f>
        <v>3156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24926</v>
      </c>
      <c r="C25" s="33">
        <v>9379</v>
      </c>
      <c r="D25" s="33">
        <v>10021</v>
      </c>
      <c r="E25" s="33">
        <v>5180</v>
      </c>
      <c r="F25" s="33">
        <v>346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125668</v>
      </c>
      <c r="C27" s="36">
        <f>+C23-C25</f>
        <v>24469</v>
      </c>
      <c r="D27" s="36">
        <f>+D23-D25</f>
        <v>76611</v>
      </c>
      <c r="E27" s="36">
        <f>+E23-E25</f>
        <v>21778</v>
      </c>
      <c r="F27" s="36">
        <f>+F23-F25</f>
        <v>2810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125668</v>
      </c>
      <c r="J44" s="38">
        <f>+C27</f>
        <v>24469</v>
      </c>
      <c r="K44" s="38">
        <f>+D27</f>
        <v>76611</v>
      </c>
      <c r="L44" s="38">
        <f>+E27</f>
        <v>21778</v>
      </c>
      <c r="M44" s="38">
        <f>+F27</f>
        <v>2810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125383</v>
      </c>
      <c r="C46" s="33">
        <v>24382</v>
      </c>
      <c r="D46" s="33">
        <v>76433</v>
      </c>
      <c r="E46" s="33">
        <v>21772</v>
      </c>
      <c r="F46" s="33">
        <v>2796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v>98319</v>
      </c>
      <c r="C47" s="34">
        <v>18750</v>
      </c>
      <c r="D47" s="34">
        <v>60676</v>
      </c>
      <c r="E47" s="34">
        <v>16732</v>
      </c>
      <c r="F47" s="34">
        <v>2161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27064</v>
      </c>
      <c r="C48" s="34">
        <f>SUM(C49:C50)</f>
        <v>5632</v>
      </c>
      <c r="D48" s="34">
        <f>SUM(D49:D50)</f>
        <v>15757</v>
      </c>
      <c r="E48" s="34">
        <f>SUM(E49:E50)</f>
        <v>5040</v>
      </c>
      <c r="F48" s="34">
        <f>SUM(F49:F50)</f>
        <v>635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v>18471</v>
      </c>
      <c r="C49" s="84">
        <v>2150</v>
      </c>
      <c r="D49" s="84">
        <v>11128</v>
      </c>
      <c r="E49" s="84">
        <v>4638</v>
      </c>
      <c r="F49" s="84">
        <v>555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v>8593</v>
      </c>
      <c r="C50" s="84">
        <v>3482</v>
      </c>
      <c r="D50" s="84">
        <v>4629</v>
      </c>
      <c r="E50" s="84">
        <v>402</v>
      </c>
      <c r="F50" s="84">
        <v>80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285</v>
      </c>
      <c r="C51" s="33">
        <v>87</v>
      </c>
      <c r="D51" s="33">
        <v>178</v>
      </c>
      <c r="E51" s="33">
        <v>6</v>
      </c>
      <c r="F51" s="33">
        <v>14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86108</v>
      </c>
      <c r="J70" s="33">
        <f>+J71+J75</f>
        <v>53229</v>
      </c>
      <c r="K70" s="33">
        <f>+K71+K75</f>
        <v>13838</v>
      </c>
      <c r="L70" s="33">
        <f>+L71+L75</f>
        <v>19041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72972</v>
      </c>
      <c r="J71" s="34">
        <f>+J72+J73+J74</f>
        <v>52774</v>
      </c>
      <c r="K71" s="34">
        <f>+K72+K73+K74</f>
        <v>13588</v>
      </c>
      <c r="L71" s="34">
        <f>+L72+L73+L74</f>
        <v>6610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36786</v>
      </c>
      <c r="J72" s="34">
        <v>31671</v>
      </c>
      <c r="K72" s="34">
        <v>1587</v>
      </c>
      <c r="L72" s="34">
        <v>3528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120</v>
      </c>
      <c r="J73" s="34">
        <v>42</v>
      </c>
      <c r="K73" s="34">
        <v>37</v>
      </c>
      <c r="L73" s="34">
        <v>41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36066</v>
      </c>
      <c r="J74" s="34">
        <v>21061</v>
      </c>
      <c r="K74" s="34">
        <v>11964</v>
      </c>
      <c r="L74" s="34">
        <v>3041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13136</v>
      </c>
      <c r="J75" s="34">
        <v>455</v>
      </c>
      <c r="K75" s="34">
        <v>250</v>
      </c>
      <c r="L75" s="34">
        <v>12431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-12371</v>
      </c>
      <c r="J76" s="33">
        <f>+J77+J78</f>
        <v>-2682</v>
      </c>
      <c r="K76" s="33">
        <f>+K77+K78</f>
        <v>-4263</v>
      </c>
      <c r="L76" s="33">
        <f>+L77+L78</f>
        <v>-1824</v>
      </c>
      <c r="M76" s="33">
        <f>+M77+M78</f>
        <v>-3602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-5296</v>
      </c>
      <c r="J77" s="34">
        <v>-1421</v>
      </c>
      <c r="K77" s="34">
        <v>-2087</v>
      </c>
      <c r="L77" s="34">
        <v>-1788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-7075</v>
      </c>
      <c r="J78" s="34">
        <v>-1261</v>
      </c>
      <c r="K78" s="34">
        <v>-2176</v>
      </c>
      <c r="L78" s="34">
        <v>-36</v>
      </c>
      <c r="M78" s="34">
        <v>-3602</v>
      </c>
      <c r="O78" s="107"/>
    </row>
    <row r="79" spans="2:16" s="13" customFormat="1" ht="16.149999999999999" customHeight="1">
      <c r="B79" s="33">
        <f>+B80+B81+B82</f>
        <v>18369</v>
      </c>
      <c r="C79" s="33">
        <f>+C80+C81+C82</f>
        <v>16182</v>
      </c>
      <c r="D79" s="33">
        <f>+D80+D81+D82</f>
        <v>3067</v>
      </c>
      <c r="E79" s="33">
        <f>+E80+E81+E82</f>
        <v>954</v>
      </c>
      <c r="F79" s="33">
        <f>+F80+F81+F82</f>
        <v>1</v>
      </c>
      <c r="G79" s="61" t="s">
        <v>48</v>
      </c>
      <c r="H79" s="47" t="s">
        <v>49</v>
      </c>
      <c r="I79" s="33">
        <f>I80+I81+I82</f>
        <v>10698</v>
      </c>
      <c r="J79" s="33">
        <f>+J80+J81+J82</f>
        <v>8360</v>
      </c>
      <c r="K79" s="33">
        <f>+K80+K81+K82</f>
        <v>631</v>
      </c>
      <c r="L79" s="33">
        <f>+L80+L81+L82</f>
        <v>698</v>
      </c>
      <c r="M79" s="33">
        <f>+M80+M81+M82</f>
        <v>2844</v>
      </c>
      <c r="O79" s="107"/>
    </row>
    <row r="80" spans="2:16" s="15" customFormat="1" ht="16.149999999999999" customHeight="1">
      <c r="B80" s="34">
        <v>18355</v>
      </c>
      <c r="C80" s="43">
        <v>16176</v>
      </c>
      <c r="D80" s="43">
        <v>3066</v>
      </c>
      <c r="E80" s="43">
        <v>947</v>
      </c>
      <c r="F80" s="43">
        <v>1</v>
      </c>
      <c r="G80" s="23" t="s">
        <v>50</v>
      </c>
      <c r="H80" s="23" t="s">
        <v>133</v>
      </c>
      <c r="I80" s="43">
        <v>4255</v>
      </c>
      <c r="J80" s="43">
        <v>2054</v>
      </c>
      <c r="K80" s="43">
        <v>607</v>
      </c>
      <c r="L80" s="43">
        <v>585</v>
      </c>
      <c r="M80" s="43">
        <v>2844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6136</v>
      </c>
      <c r="J81" s="43">
        <v>6010</v>
      </c>
      <c r="K81" s="43">
        <v>20</v>
      </c>
      <c r="L81" s="43">
        <v>106</v>
      </c>
      <c r="M81" s="43">
        <v>0</v>
      </c>
      <c r="O81" s="107"/>
    </row>
    <row r="82" spans="2:16" s="15" customFormat="1" ht="16.149999999999999" customHeight="1">
      <c r="B82" s="34">
        <v>14</v>
      </c>
      <c r="C82" s="43">
        <v>6</v>
      </c>
      <c r="D82" s="43">
        <v>1</v>
      </c>
      <c r="E82" s="43">
        <v>7</v>
      </c>
      <c r="F82" s="43">
        <v>0</v>
      </c>
      <c r="G82" s="23" t="s">
        <v>53</v>
      </c>
      <c r="H82" s="23" t="s">
        <v>54</v>
      </c>
      <c r="I82" s="43">
        <v>307</v>
      </c>
      <c r="J82" s="43">
        <v>296</v>
      </c>
      <c r="K82" s="43">
        <v>4</v>
      </c>
      <c r="L82" s="43">
        <v>7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66066</v>
      </c>
      <c r="C85" s="36">
        <f>+J68+J70+J76+J79-C79</f>
        <v>42725</v>
      </c>
      <c r="D85" s="36">
        <f>+K68+K70+K76+K79-D79</f>
        <v>7139</v>
      </c>
      <c r="E85" s="36">
        <f>+L68+L70+L76+L79-E79</f>
        <v>16961</v>
      </c>
      <c r="F85" s="36">
        <f>+M68+M70+M76+M79-F79</f>
        <v>-759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66066</v>
      </c>
      <c r="J100" s="38">
        <f>+C85</f>
        <v>42725</v>
      </c>
      <c r="K100" s="38">
        <f>+D85</f>
        <v>7139</v>
      </c>
      <c r="L100" s="38">
        <f>+E85</f>
        <v>16961</v>
      </c>
      <c r="M100" s="38">
        <f>+F85</f>
        <v>-759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23</v>
      </c>
      <c r="C102" s="33">
        <f>+C103+C104</f>
        <v>4</v>
      </c>
      <c r="D102" s="33">
        <f>+D103+D104</f>
        <v>8</v>
      </c>
      <c r="E102" s="33">
        <f>+E103+E104</f>
        <v>11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97621</v>
      </c>
      <c r="J102" s="33">
        <f>+J103+J104</f>
        <v>56033</v>
      </c>
      <c r="K102" s="33">
        <f>+K103+K104</f>
        <v>33984</v>
      </c>
      <c r="L102" s="33">
        <f>+L103+L104</f>
        <v>7604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23</v>
      </c>
      <c r="C103" s="34">
        <v>4</v>
      </c>
      <c r="D103" s="34">
        <v>8</v>
      </c>
      <c r="E103" s="34">
        <v>11</v>
      </c>
      <c r="F103" s="34">
        <v>0</v>
      </c>
      <c r="G103" s="62" t="s">
        <v>60</v>
      </c>
      <c r="H103" s="23" t="s">
        <v>61</v>
      </c>
      <c r="I103" s="34">
        <v>94990</v>
      </c>
      <c r="J103" s="34">
        <v>55805</v>
      </c>
      <c r="K103" s="34">
        <v>33922</v>
      </c>
      <c r="L103" s="34">
        <v>5263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2631</v>
      </c>
      <c r="J104" s="34">
        <v>228</v>
      </c>
      <c r="K104" s="34">
        <v>62</v>
      </c>
      <c r="L104" s="34">
        <v>2341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138190</v>
      </c>
      <c r="J105" s="33">
        <f>+J106+J107+J108</f>
        <v>11071</v>
      </c>
      <c r="K105" s="33">
        <f>+K106+K107+K108</f>
        <v>487</v>
      </c>
      <c r="L105" s="33">
        <f>+L106+L107+L108</f>
        <v>402</v>
      </c>
      <c r="M105" s="33">
        <f>+M106+M107+M108</f>
        <v>126230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90431</v>
      </c>
      <c r="J106" s="34">
        <v>1768</v>
      </c>
      <c r="K106" s="34">
        <v>0</v>
      </c>
      <c r="L106" s="34">
        <v>0</v>
      </c>
      <c r="M106" s="34">
        <v>88663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8593</v>
      </c>
      <c r="J107" s="34">
        <v>7624</v>
      </c>
      <c r="K107" s="34">
        <v>487</v>
      </c>
      <c r="L107" s="34">
        <v>402</v>
      </c>
      <c r="M107" s="34">
        <v>80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39166</v>
      </c>
      <c r="J108" s="34">
        <v>1679</v>
      </c>
      <c r="K108" s="34">
        <v>0</v>
      </c>
      <c r="L108" s="34">
        <v>0</v>
      </c>
      <c r="M108" s="34">
        <v>37487</v>
      </c>
      <c r="O108" s="107"/>
      <c r="P108" s="13"/>
    </row>
    <row r="109" spans="2:16" s="13" customFormat="1" ht="28">
      <c r="B109" s="33">
        <v>154374</v>
      </c>
      <c r="C109" s="33">
        <v>14343</v>
      </c>
      <c r="D109" s="33">
        <v>3129</v>
      </c>
      <c r="E109" s="33">
        <v>843</v>
      </c>
      <c r="F109" s="33">
        <v>136059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132518</v>
      </c>
      <c r="C110" s="34">
        <v>0</v>
      </c>
      <c r="D110" s="34">
        <v>0</v>
      </c>
      <c r="E110" s="34">
        <v>0</v>
      </c>
      <c r="F110" s="34">
        <v>132518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12499</v>
      </c>
      <c r="C111" s="34">
        <v>11490</v>
      </c>
      <c r="D111" s="34">
        <v>527</v>
      </c>
      <c r="E111" s="34">
        <v>402</v>
      </c>
      <c r="F111" s="34">
        <v>80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9357</v>
      </c>
      <c r="C112" s="34">
        <v>2853</v>
      </c>
      <c r="D112" s="34">
        <v>2602</v>
      </c>
      <c r="E112" s="34">
        <v>441</v>
      </c>
      <c r="F112" s="34">
        <v>3461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21079</v>
      </c>
      <c r="C113" s="33">
        <f>+C114+C115+C116+C117+C118+C119</f>
        <v>139191</v>
      </c>
      <c r="D113" s="33">
        <f>+D114+D115+D116+D117+D118+D119</f>
        <v>10642</v>
      </c>
      <c r="E113" s="33">
        <f>+E114+E115+E116+E117+E118+E119</f>
        <v>11056</v>
      </c>
      <c r="F113" s="33">
        <f>+F114+F115+F116+F117+F118+F119</f>
        <v>5612</v>
      </c>
      <c r="G113" s="61" t="s">
        <v>69</v>
      </c>
      <c r="H113" s="47" t="s">
        <v>70</v>
      </c>
      <c r="I113" s="33">
        <f>+I114+I115+I116+I117+I118+I119</f>
        <v>8499</v>
      </c>
      <c r="J113" s="33">
        <f>+J114+J115+J116+J117+J118+J119</f>
        <v>5050</v>
      </c>
      <c r="K113" s="33">
        <f>+K114+K115+K116+K117+K118+K119</f>
        <v>95485</v>
      </c>
      <c r="L113" s="33">
        <f>+L114+L115+L116+L117+L118+L119</f>
        <v>24429</v>
      </c>
      <c r="M113" s="33">
        <f>+M114+M115+M116+M117+M118+M119</f>
        <v>28957</v>
      </c>
      <c r="O113" s="15"/>
      <c r="P113" s="15"/>
    </row>
    <row r="114" spans="2:16" s="15" customFormat="1" ht="16.149999999999999" customHeight="1">
      <c r="B114" s="34">
        <v>260</v>
      </c>
      <c r="C114" s="34">
        <v>17</v>
      </c>
      <c r="D114" s="34">
        <v>91</v>
      </c>
      <c r="E114" s="34">
        <v>148</v>
      </c>
      <c r="F114" s="34">
        <v>4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203</v>
      </c>
      <c r="J115" s="34">
        <v>14</v>
      </c>
      <c r="K115" s="34">
        <v>50</v>
      </c>
      <c r="L115" s="34">
        <v>138</v>
      </c>
      <c r="M115" s="34">
        <v>1</v>
      </c>
    </row>
    <row r="116" spans="2:16" s="15" customFormat="1" ht="16.149999999999999" customHeight="1">
      <c r="B116" s="34">
        <v>0</v>
      </c>
      <c r="C116" s="34">
        <v>123946</v>
      </c>
      <c r="D116" s="34">
        <v>6959</v>
      </c>
      <c r="E116" s="34">
        <v>8940</v>
      </c>
      <c r="F116" s="34">
        <v>5577</v>
      </c>
      <c r="G116" s="62" t="s">
        <v>75</v>
      </c>
      <c r="H116" s="23" t="s">
        <v>160</v>
      </c>
      <c r="I116" s="34">
        <v>0</v>
      </c>
      <c r="J116" s="34">
        <v>2576</v>
      </c>
      <c r="K116" s="34">
        <v>93050</v>
      </c>
      <c r="L116" s="34">
        <v>22247</v>
      </c>
      <c r="M116" s="34">
        <v>27549</v>
      </c>
      <c r="O116" s="107"/>
      <c r="P116" s="13"/>
    </row>
    <row r="117" spans="2:16" s="15" customFormat="1" ht="16.149999999999999" customHeight="1">
      <c r="B117" s="34">
        <v>2667</v>
      </c>
      <c r="C117" s="34">
        <v>2667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1867</v>
      </c>
      <c r="J117" s="34">
        <v>291</v>
      </c>
      <c r="K117" s="34">
        <v>792</v>
      </c>
      <c r="L117" s="34">
        <v>27</v>
      </c>
      <c r="M117" s="34">
        <v>757</v>
      </c>
      <c r="O117" s="107"/>
    </row>
    <row r="118" spans="2:16" s="15" customFormat="1" ht="16.149999999999999" customHeight="1">
      <c r="B118" s="34">
        <v>8261</v>
      </c>
      <c r="C118" s="34">
        <v>2670</v>
      </c>
      <c r="D118" s="34">
        <v>3592</v>
      </c>
      <c r="E118" s="34">
        <v>1968</v>
      </c>
      <c r="F118" s="34">
        <v>31</v>
      </c>
      <c r="G118" s="23" t="s">
        <v>78</v>
      </c>
      <c r="H118" s="23" t="s">
        <v>79</v>
      </c>
      <c r="I118" s="34">
        <v>6429</v>
      </c>
      <c r="J118" s="34">
        <v>2169</v>
      </c>
      <c r="K118" s="34">
        <v>1593</v>
      </c>
      <c r="L118" s="34">
        <v>2017</v>
      </c>
      <c r="M118" s="34">
        <v>650</v>
      </c>
      <c r="O118" s="107"/>
    </row>
    <row r="119" spans="2:16" s="46" customFormat="1" ht="16.149999999999999" customHeight="1">
      <c r="B119" s="34">
        <v>9891</v>
      </c>
      <c r="C119" s="34">
        <v>9891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134900</v>
      </c>
      <c r="C122" s="36">
        <f>+J100+J102+J105+J113-C102-C109-C113</f>
        <v>-38659</v>
      </c>
      <c r="D122" s="36">
        <f>+K100+K102+K105+K113-D102-D109-D113</f>
        <v>123316</v>
      </c>
      <c r="E122" s="36">
        <f>+L100+L102+L105+L113-E102-E109-E113</f>
        <v>37486</v>
      </c>
      <c r="F122" s="36">
        <f>+M100+M102+M105+M113-F102-F109-F113</f>
        <v>12757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134900</v>
      </c>
      <c r="J137" s="38">
        <f>+C122</f>
        <v>-38659</v>
      </c>
      <c r="K137" s="38">
        <f>+D122</f>
        <v>123316</v>
      </c>
      <c r="L137" s="38">
        <f>+E122</f>
        <v>37486</v>
      </c>
      <c r="M137" s="38">
        <f>+F122</f>
        <v>12757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128406</v>
      </c>
      <c r="C139" s="33">
        <f>+C140+C141</f>
        <v>3861</v>
      </c>
      <c r="D139" s="33">
        <f>+D140+D141</f>
        <v>108508</v>
      </c>
      <c r="E139" s="33">
        <f>+E140+E141</f>
        <v>12243</v>
      </c>
      <c r="F139" s="33">
        <f>+F140+F141</f>
        <v>3794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0">SUM(C140:F140)</f>
        <v>96657</v>
      </c>
      <c r="C140" s="34">
        <v>2147</v>
      </c>
      <c r="D140" s="34">
        <v>79745</v>
      </c>
      <c r="E140" s="34">
        <v>11608</v>
      </c>
      <c r="F140" s="34">
        <v>3157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0"/>
        <v>31749</v>
      </c>
      <c r="C141" s="34">
        <v>1714</v>
      </c>
      <c r="D141" s="34">
        <v>28763</v>
      </c>
      <c r="E141" s="34">
        <v>635</v>
      </c>
      <c r="F141" s="34">
        <v>637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6494</v>
      </c>
      <c r="C144" s="36">
        <f>+J137-C139</f>
        <v>-42520</v>
      </c>
      <c r="D144" s="36">
        <f>+K137-D139</f>
        <v>14808</v>
      </c>
      <c r="E144" s="36">
        <f>+L137-E139</f>
        <v>25243</v>
      </c>
      <c r="F144" s="36">
        <f>+M137-F139</f>
        <v>8963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134900</v>
      </c>
      <c r="J161" s="38">
        <f>+C122</f>
        <v>-38659</v>
      </c>
      <c r="K161" s="38">
        <f>+D122</f>
        <v>123316</v>
      </c>
      <c r="L161" s="38">
        <f>+E122</f>
        <v>37486</v>
      </c>
      <c r="M161" s="38">
        <f>+F122</f>
        <v>12757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220225</v>
      </c>
      <c r="C163" s="33">
        <f>+J16-J17-J18+C141-J20</f>
        <v>39581</v>
      </c>
      <c r="D163" s="33">
        <f>+K16-K17-K18+D141-K20</f>
        <v>134306</v>
      </c>
      <c r="E163" s="33">
        <f>+L16-L17-L18+E141-L20</f>
        <v>41250</v>
      </c>
      <c r="F163" s="33">
        <f>+M16-M17-M18+F141-M20</f>
        <v>5088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128406</v>
      </c>
      <c r="C164" s="34">
        <f>+C139</f>
        <v>3861</v>
      </c>
      <c r="D164" s="34">
        <f>+D139</f>
        <v>108508</v>
      </c>
      <c r="E164" s="34">
        <f>+E139</f>
        <v>12243</v>
      </c>
      <c r="F164" s="34">
        <f>+F139</f>
        <v>3794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91819</v>
      </c>
      <c r="C165" s="34">
        <f>+C163-C164</f>
        <v>35720</v>
      </c>
      <c r="D165" s="34">
        <f>+D163-D164</f>
        <v>25798</v>
      </c>
      <c r="E165" s="34">
        <f>+E163-E164</f>
        <v>29007</v>
      </c>
      <c r="F165" s="34">
        <f>+F163-F164</f>
        <v>1294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-85325</v>
      </c>
      <c r="C169" s="36">
        <f>+J161-C163-C166</f>
        <v>-78240</v>
      </c>
      <c r="D169" s="36">
        <f>+K161-D163-D166</f>
        <v>-10990</v>
      </c>
      <c r="E169" s="36">
        <f>+L161-E163-E166</f>
        <v>-3764</v>
      </c>
      <c r="F169" s="36">
        <f>+M161-F163-F166</f>
        <v>7669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6494</v>
      </c>
      <c r="J184" s="38">
        <f>+C144</f>
        <v>-42520</v>
      </c>
      <c r="K184" s="38">
        <f>+D144</f>
        <v>14808</v>
      </c>
      <c r="L184" s="38">
        <f>+E144</f>
        <v>25243</v>
      </c>
      <c r="M184" s="38">
        <f>+F144</f>
        <v>8963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91819</v>
      </c>
      <c r="C186" s="33">
        <f>+C187</f>
        <v>35720</v>
      </c>
      <c r="D186" s="33">
        <f>+D187</f>
        <v>25798</v>
      </c>
      <c r="E186" s="33">
        <f>+E187</f>
        <v>29007</v>
      </c>
      <c r="F186" s="33">
        <f>+F187</f>
        <v>1294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1">+B165</f>
        <v>91819</v>
      </c>
      <c r="C187" s="34">
        <f t="shared" si="1"/>
        <v>35720</v>
      </c>
      <c r="D187" s="34">
        <f t="shared" si="1"/>
        <v>25798</v>
      </c>
      <c r="E187" s="34">
        <f t="shared" si="1"/>
        <v>29007</v>
      </c>
      <c r="F187" s="34">
        <f t="shared" si="1"/>
        <v>1294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1"/>
        <v>0</v>
      </c>
      <c r="C188" s="33">
        <f t="shared" si="1"/>
        <v>0</v>
      </c>
      <c r="D188" s="33">
        <f t="shared" si="1"/>
        <v>0</v>
      </c>
      <c r="E188" s="33">
        <f t="shared" si="1"/>
        <v>0</v>
      </c>
      <c r="F188" s="33">
        <f t="shared" si="1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-85325</v>
      </c>
      <c r="C191" s="36">
        <f>+J184-C186</f>
        <v>-78240</v>
      </c>
      <c r="D191" s="36">
        <f>+K184-D186</f>
        <v>-10990</v>
      </c>
      <c r="E191" s="36">
        <f>+L184-E186</f>
        <v>-3764</v>
      </c>
      <c r="F191" s="36">
        <f>+M184-F186</f>
        <v>7669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-85325</v>
      </c>
      <c r="J209" s="38">
        <f>+C191</f>
        <v>-78240</v>
      </c>
      <c r="K209" s="38">
        <f>+D191</f>
        <v>-10990</v>
      </c>
      <c r="L209" s="38">
        <f>+E191</f>
        <v>-3764</v>
      </c>
      <c r="M209" s="38">
        <f>+F191</f>
        <v>7669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9164</v>
      </c>
      <c r="J211" s="33">
        <f>+J212+J213+J214</f>
        <v>1639</v>
      </c>
      <c r="K211" s="33">
        <f>+K212+K213+K214</f>
        <v>11929</v>
      </c>
      <c r="L211" s="33">
        <f>+L212+L213+L214</f>
        <v>11744</v>
      </c>
      <c r="M211" s="33">
        <f>+M212+M213+M214</f>
        <v>310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4311</v>
      </c>
      <c r="J212" s="34">
        <v>68</v>
      </c>
      <c r="K212" s="34">
        <v>2512</v>
      </c>
      <c r="L212" s="34">
        <v>1731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4137</v>
      </c>
      <c r="J213" s="34">
        <v>799</v>
      </c>
      <c r="K213" s="34">
        <v>3137</v>
      </c>
      <c r="L213" s="34">
        <v>201</v>
      </c>
      <c r="M213" s="34">
        <v>0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716</v>
      </c>
      <c r="J214" s="34">
        <v>772</v>
      </c>
      <c r="K214" s="34">
        <v>6280</v>
      </c>
      <c r="L214" s="34">
        <v>9812</v>
      </c>
      <c r="M214" s="34">
        <v>310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658</v>
      </c>
      <c r="K216" s="35">
        <v>6031</v>
      </c>
      <c r="L216" s="35">
        <v>9459</v>
      </c>
      <c r="M216" s="35">
        <v>310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-12432</v>
      </c>
      <c r="J217" s="33">
        <f>+J218+J219+J220</f>
        <v>-16761</v>
      </c>
      <c r="K217" s="33">
        <f>+K218+K219+K220</f>
        <v>-10659</v>
      </c>
      <c r="L217" s="33">
        <f>+L218+L219+L220</f>
        <v>-1203</v>
      </c>
      <c r="M217" s="33">
        <f>+M218+M219+M220</f>
        <v>-267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-11036</v>
      </c>
      <c r="J219" s="34">
        <v>-4039</v>
      </c>
      <c r="K219" s="34">
        <v>-6158</v>
      </c>
      <c r="L219" s="34">
        <v>-836</v>
      </c>
      <c r="M219" s="34">
        <v>-3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-1396</v>
      </c>
      <c r="J220" s="34">
        <v>-12722</v>
      </c>
      <c r="K220" s="34">
        <v>-4501</v>
      </c>
      <c r="L220" s="34">
        <v>-367</v>
      </c>
      <c r="M220" s="34">
        <v>-264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-11809</v>
      </c>
      <c r="K222" s="35">
        <v>-4121</v>
      </c>
      <c r="L222" s="35">
        <v>-264</v>
      </c>
      <c r="M222" s="35">
        <v>-264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-88593</v>
      </c>
      <c r="C225" s="36">
        <f>+J209+J211+J217</f>
        <v>-93362</v>
      </c>
      <c r="D225" s="36">
        <f>+K209+K211+K217</f>
        <v>-9720</v>
      </c>
      <c r="E225" s="36">
        <f>+L209+L211+L217</f>
        <v>6777</v>
      </c>
      <c r="F225" s="36">
        <f>+M209+M211+M217</f>
        <v>7712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-88593</v>
      </c>
      <c r="J240" s="38">
        <f>+C225</f>
        <v>-93362</v>
      </c>
      <c r="K240" s="38">
        <f>+D225</f>
        <v>-9720</v>
      </c>
      <c r="L240" s="38">
        <f>+E225</f>
        <v>6777</v>
      </c>
      <c r="M240" s="38">
        <f>+F225</f>
        <v>7712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55375</v>
      </c>
      <c r="C242" s="33">
        <f t="shared" ref="C242:F242" si="2">C243+C245+C246</f>
        <v>15853</v>
      </c>
      <c r="D242" s="33">
        <f t="shared" si="2"/>
        <v>21836</v>
      </c>
      <c r="E242" s="33">
        <f t="shared" si="2"/>
        <v>17272</v>
      </c>
      <c r="F242" s="33">
        <f t="shared" si="2"/>
        <v>414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55353</v>
      </c>
      <c r="C243" s="37">
        <v>15831</v>
      </c>
      <c r="D243" s="37">
        <v>21836</v>
      </c>
      <c r="E243" s="37">
        <v>17272</v>
      </c>
      <c r="F243" s="37">
        <v>414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-24926</v>
      </c>
      <c r="C244" s="33">
        <v>-9379</v>
      </c>
      <c r="D244" s="33">
        <v>-10021</v>
      </c>
      <c r="E244" s="33">
        <v>-5180</v>
      </c>
      <c r="F244" s="33">
        <v>-346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22</v>
      </c>
      <c r="C246" s="37">
        <v>22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1534</v>
      </c>
      <c r="C247" s="33">
        <v>555</v>
      </c>
      <c r="D247" s="33">
        <v>369</v>
      </c>
      <c r="E247" s="33">
        <v>595</v>
      </c>
      <c r="F247" s="33">
        <v>15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-120576</v>
      </c>
      <c r="C249" s="36">
        <f t="shared" ref="C249:F249" si="3">+J240-C243-C244-C245-C247-C246</f>
        <v>-100391</v>
      </c>
      <c r="D249" s="36">
        <f t="shared" si="3"/>
        <v>-21904</v>
      </c>
      <c r="E249" s="36">
        <f t="shared" si="3"/>
        <v>-5910</v>
      </c>
      <c r="F249" s="36">
        <f t="shared" si="3"/>
        <v>7629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59" priority="2" operator="notEqual">
      <formula>B47+B48</formula>
    </cfRule>
  </conditionalFormatting>
  <conditionalFormatting sqref="B109:F109">
    <cfRule type="cellIs" dxfId="58" priority="1" operator="notEqual">
      <formula>B110+B111+B112</formula>
    </cfRule>
  </conditionalFormatting>
  <hyperlinks>
    <hyperlink ref="M4" location="Indice!A1" display="indice" xr:uid="{00000000-0004-0000-1D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6" tint="0.39997558519241921"/>
  </sheetPr>
  <dimension ref="A1:J251"/>
  <sheetViews>
    <sheetView zoomScaleNormal="100" workbookViewId="0">
      <pane ySplit="4" topLeftCell="A105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239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44046</v>
      </c>
      <c r="H16" s="33">
        <f>+C46+C51+C52+C21+C25</f>
        <v>32174</v>
      </c>
      <c r="I16" s="33">
        <f>+D46+D51+D52+D21+D25</f>
        <v>11872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1898</v>
      </c>
      <c r="H17" s="34">
        <v>486</v>
      </c>
      <c r="I17" s="34">
        <v>1412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3164</v>
      </c>
      <c r="H18" s="34">
        <v>161</v>
      </c>
      <c r="I18" s="34">
        <v>3003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38984</v>
      </c>
      <c r="H19" s="34">
        <f>+H16-H17-H18</f>
        <v>31527</v>
      </c>
      <c r="I19" s="34">
        <f>+I16-I17-I18</f>
        <v>7457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1117</v>
      </c>
      <c r="H20" s="42">
        <v>887</v>
      </c>
      <c r="I20" s="42">
        <v>230</v>
      </c>
    </row>
    <row r="21" spans="2:9" s="13" customFormat="1" ht="16.149999999999999" customHeight="1">
      <c r="B21" s="33">
        <v>10198</v>
      </c>
      <c r="C21" s="33">
        <v>5842</v>
      </c>
      <c r="D21" s="33">
        <v>4356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33848</v>
      </c>
      <c r="C23" s="36">
        <f>+H16-C21</f>
        <v>26332</v>
      </c>
      <c r="D23" s="36">
        <f>+I16-D21</f>
        <v>7516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9379</v>
      </c>
      <c r="C25" s="33">
        <v>6698</v>
      </c>
      <c r="D25" s="33">
        <v>2681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24469</v>
      </c>
      <c r="C27" s="36">
        <f>+C23-C25</f>
        <v>19634</v>
      </c>
      <c r="D27" s="36">
        <f>+D23-D25</f>
        <v>4835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24469</v>
      </c>
      <c r="H44" s="38">
        <f>+C27</f>
        <v>19634</v>
      </c>
      <c r="I44" s="38">
        <f>+D27</f>
        <v>4835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24382</v>
      </c>
      <c r="C46" s="33">
        <v>19599</v>
      </c>
      <c r="D46" s="33">
        <v>4783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18750</v>
      </c>
      <c r="C47" s="34">
        <v>14640</v>
      </c>
      <c r="D47" s="34">
        <v>4110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5632</v>
      </c>
      <c r="C48" s="34">
        <f>SUM(C49:C50)</f>
        <v>4959</v>
      </c>
      <c r="D48" s="34">
        <f>SUM(D49:D50)</f>
        <v>673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2150</v>
      </c>
      <c r="C49" s="84">
        <v>1531</v>
      </c>
      <c r="D49" s="84">
        <v>619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3482</v>
      </c>
      <c r="C50" s="84">
        <v>3428</v>
      </c>
      <c r="D50" s="84">
        <v>54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87</v>
      </c>
      <c r="C51" s="33">
        <v>35</v>
      </c>
      <c r="D51" s="33">
        <v>52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53229</v>
      </c>
      <c r="H70" s="33">
        <f>+H71+H75</f>
        <v>52630</v>
      </c>
      <c r="I70" s="33">
        <f>+I71+I75</f>
        <v>599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52774</v>
      </c>
      <c r="H71" s="34">
        <f>+H72+H73+H74</f>
        <v>52344</v>
      </c>
      <c r="I71" s="34">
        <f>+I72+I73+I74</f>
        <v>430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31671</v>
      </c>
      <c r="H72" s="34">
        <v>31671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42</v>
      </c>
      <c r="H73" s="34">
        <v>42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21061</v>
      </c>
      <c r="H74" s="34">
        <v>20631</v>
      </c>
      <c r="I74" s="34">
        <v>430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455</v>
      </c>
      <c r="H75" s="34">
        <v>286</v>
      </c>
      <c r="I75" s="34">
        <v>169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-2682</v>
      </c>
      <c r="H76" s="33">
        <f>+H77+H78</f>
        <v>-1736</v>
      </c>
      <c r="I76" s="33">
        <f>+I77+I78</f>
        <v>-946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-1421</v>
      </c>
      <c r="H77" s="34">
        <v>-1090</v>
      </c>
      <c r="I77" s="34">
        <v>-331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-1261</v>
      </c>
      <c r="H78" s="34">
        <v>-646</v>
      </c>
      <c r="I78" s="34">
        <v>-615</v>
      </c>
    </row>
    <row r="79" spans="2:9" s="13" customFormat="1" ht="16.149999999999999" customHeight="1">
      <c r="B79" s="33">
        <f>+B80+B81+B82</f>
        <v>16182</v>
      </c>
      <c r="C79" s="33">
        <f>+C80+C81+C82</f>
        <v>16058</v>
      </c>
      <c r="D79" s="33">
        <f>+D80+D81+D82</f>
        <v>124</v>
      </c>
      <c r="E79" s="61" t="s">
        <v>48</v>
      </c>
      <c r="F79" s="47" t="s">
        <v>49</v>
      </c>
      <c r="G79" s="33">
        <f>G80+G81+G82</f>
        <v>8360</v>
      </c>
      <c r="H79" s="33">
        <f>+H80+H81+H82</f>
        <v>8192</v>
      </c>
      <c r="I79" s="33">
        <f>+I80+I81+I82</f>
        <v>168</v>
      </c>
    </row>
    <row r="80" spans="2:9" s="15" customFormat="1" ht="16.149999999999999" customHeight="1">
      <c r="B80" s="34">
        <v>16176</v>
      </c>
      <c r="C80" s="43">
        <v>16052</v>
      </c>
      <c r="D80" s="43">
        <v>124</v>
      </c>
      <c r="E80" s="23" t="s">
        <v>50</v>
      </c>
      <c r="F80" s="23" t="s">
        <v>133</v>
      </c>
      <c r="G80" s="43">
        <v>2054</v>
      </c>
      <c r="H80" s="43">
        <v>1917</v>
      </c>
      <c r="I80" s="43">
        <v>137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6010</v>
      </c>
      <c r="H81" s="43">
        <v>5979</v>
      </c>
      <c r="I81" s="43">
        <v>31</v>
      </c>
    </row>
    <row r="82" spans="2:9" s="15" customFormat="1" ht="16.149999999999999" customHeight="1">
      <c r="B82" s="34">
        <v>6</v>
      </c>
      <c r="C82" s="43">
        <v>6</v>
      </c>
      <c r="D82" s="43">
        <v>0</v>
      </c>
      <c r="E82" s="23" t="s">
        <v>53</v>
      </c>
      <c r="F82" s="23" t="s">
        <v>54</v>
      </c>
      <c r="G82" s="43">
        <v>296</v>
      </c>
      <c r="H82" s="43">
        <v>296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42725</v>
      </c>
      <c r="C85" s="36">
        <f>+H68+H70+H76+H79-C79</f>
        <v>43028</v>
      </c>
      <c r="D85" s="36">
        <f>+I68+I70+I76+I79-D79</f>
        <v>-303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42725</v>
      </c>
      <c r="H100" s="38">
        <f>+C85</f>
        <v>43028</v>
      </c>
      <c r="I100" s="38">
        <f>+D85</f>
        <v>-303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4</v>
      </c>
      <c r="C102" s="33">
        <f>+C103+C104</f>
        <v>0</v>
      </c>
      <c r="D102" s="33">
        <f>+D103+D104</f>
        <v>4</v>
      </c>
      <c r="E102" s="61" t="s">
        <v>58</v>
      </c>
      <c r="F102" s="47" t="s">
        <v>59</v>
      </c>
      <c r="G102" s="33">
        <f>+G103+G104</f>
        <v>56033</v>
      </c>
      <c r="H102" s="33">
        <f>+H103+H104</f>
        <v>55811</v>
      </c>
      <c r="I102" s="33">
        <f>+I103+I104</f>
        <v>222</v>
      </c>
    </row>
    <row r="103" spans="2:9" s="15" customFormat="1" ht="16.149999999999999" customHeight="1">
      <c r="B103" s="34">
        <v>4</v>
      </c>
      <c r="C103" s="34">
        <v>0</v>
      </c>
      <c r="D103" s="34">
        <v>4</v>
      </c>
      <c r="E103" s="62" t="s">
        <v>60</v>
      </c>
      <c r="F103" s="23" t="s">
        <v>61</v>
      </c>
      <c r="G103" s="34">
        <v>55805</v>
      </c>
      <c r="H103" s="34">
        <v>55805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228</v>
      </c>
      <c r="H104" s="34">
        <v>6</v>
      </c>
      <c r="I104" s="34">
        <v>222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11071</v>
      </c>
      <c r="H105" s="33">
        <f>+H106+H107+H108</f>
        <v>8767</v>
      </c>
      <c r="I105" s="33">
        <f>+I106+I107+I108</f>
        <v>2304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1768</v>
      </c>
      <c r="H106" s="34">
        <v>0</v>
      </c>
      <c r="I106" s="34">
        <v>1768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7624</v>
      </c>
      <c r="H107" s="34">
        <v>7570</v>
      </c>
      <c r="I107" s="34">
        <v>54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1679</v>
      </c>
      <c r="H108" s="34">
        <v>1197</v>
      </c>
      <c r="I108" s="34">
        <v>482</v>
      </c>
    </row>
    <row r="109" spans="2:9" s="13" customFormat="1" ht="14">
      <c r="B109" s="33">
        <v>14343</v>
      </c>
      <c r="C109" s="33">
        <v>12207</v>
      </c>
      <c r="D109" s="33">
        <v>2136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11490</v>
      </c>
      <c r="C111" s="34">
        <v>9724</v>
      </c>
      <c r="D111" s="34">
        <v>1766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2853</v>
      </c>
      <c r="C112" s="34">
        <v>2483</v>
      </c>
      <c r="D112" s="34">
        <v>370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139191</v>
      </c>
      <c r="C113" s="33">
        <f>+C114+C115+C116+C117+C118+C119</f>
        <v>144636</v>
      </c>
      <c r="D113" s="33">
        <f>+D114+D115+D116+D117+D118+D119</f>
        <v>1456</v>
      </c>
      <c r="E113" s="61" t="s">
        <v>69</v>
      </c>
      <c r="F113" s="47" t="s">
        <v>70</v>
      </c>
      <c r="G113" s="33">
        <f>+G114+G115+G116+G117+G118+G119</f>
        <v>5050</v>
      </c>
      <c r="H113" s="33">
        <f>+H114+H115+H116+H117+H118+H119</f>
        <v>4031</v>
      </c>
      <c r="I113" s="33">
        <f>+I114+I115+I116+I117+I118+I119</f>
        <v>7920</v>
      </c>
    </row>
    <row r="114" spans="2:10" s="15" customFormat="1" ht="16.149999999999999" customHeight="1">
      <c r="B114" s="34">
        <v>17</v>
      </c>
      <c r="C114" s="34">
        <v>11</v>
      </c>
      <c r="D114" s="34">
        <v>6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14</v>
      </c>
      <c r="H115" s="34">
        <v>10</v>
      </c>
      <c r="I115" s="34">
        <v>4</v>
      </c>
    </row>
    <row r="116" spans="2:10" s="15" customFormat="1" ht="16.149999999999999" customHeight="1">
      <c r="B116" s="34">
        <v>123946</v>
      </c>
      <c r="C116" s="34">
        <v>130504</v>
      </c>
      <c r="D116" s="34">
        <v>343</v>
      </c>
      <c r="E116" s="62" t="s">
        <v>75</v>
      </c>
      <c r="F116" s="23" t="s">
        <v>160</v>
      </c>
      <c r="G116" s="34">
        <v>2576</v>
      </c>
      <c r="H116" s="34">
        <v>2439</v>
      </c>
      <c r="I116" s="34">
        <v>7038</v>
      </c>
    </row>
    <row r="117" spans="2:10" s="15" customFormat="1" ht="16.149999999999999" customHeight="1">
      <c r="B117" s="34">
        <v>2667</v>
      </c>
      <c r="C117" s="34">
        <v>2269</v>
      </c>
      <c r="D117" s="34">
        <v>398</v>
      </c>
      <c r="E117" s="62" t="s">
        <v>76</v>
      </c>
      <c r="F117" s="23" t="s">
        <v>77</v>
      </c>
      <c r="G117" s="34">
        <v>291</v>
      </c>
      <c r="H117" s="34">
        <v>216</v>
      </c>
      <c r="I117" s="34">
        <v>75</v>
      </c>
    </row>
    <row r="118" spans="2:10" s="15" customFormat="1" ht="16.149999999999999" customHeight="1">
      <c r="B118" s="34">
        <v>2670</v>
      </c>
      <c r="C118" s="34">
        <v>1961</v>
      </c>
      <c r="D118" s="34">
        <v>709</v>
      </c>
      <c r="E118" s="23" t="s">
        <v>78</v>
      </c>
      <c r="F118" s="23" t="s">
        <v>79</v>
      </c>
      <c r="G118" s="34">
        <v>2169</v>
      </c>
      <c r="H118" s="34">
        <v>1366</v>
      </c>
      <c r="I118" s="34">
        <v>803</v>
      </c>
    </row>
    <row r="119" spans="2:10" s="46" customFormat="1" ht="16.149999999999999" customHeight="1">
      <c r="B119" s="34">
        <v>9891</v>
      </c>
      <c r="C119" s="34">
        <v>9891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-38659</v>
      </c>
      <c r="C122" s="36">
        <f>+H100+H102+H105+H113-C102-C109-C113</f>
        <v>-45206</v>
      </c>
      <c r="D122" s="36">
        <f>+I100+I102+I105+I113-D102-D109-D113</f>
        <v>6547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-38659</v>
      </c>
      <c r="H137" s="38">
        <f>+C122</f>
        <v>-45206</v>
      </c>
      <c r="I137" s="38">
        <f>+D122</f>
        <v>6547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3861</v>
      </c>
      <c r="C139" s="33">
        <f>+C140+C141</f>
        <v>2444</v>
      </c>
      <c r="D139" s="33">
        <f>+D140+D141</f>
        <v>1417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2147</v>
      </c>
      <c r="C140" s="34">
        <v>1400</v>
      </c>
      <c r="D140" s="34">
        <v>747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1714</v>
      </c>
      <c r="C141" s="34">
        <v>1044</v>
      </c>
      <c r="D141" s="34">
        <v>670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-42520</v>
      </c>
      <c r="C144" s="36">
        <f>+H137-C139</f>
        <v>-47650</v>
      </c>
      <c r="D144" s="36">
        <f>+I137-D139</f>
        <v>5130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-38659</v>
      </c>
      <c r="H161" s="38">
        <f>+C122</f>
        <v>-45206</v>
      </c>
      <c r="I161" s="38">
        <f>+D122</f>
        <v>6547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39581</v>
      </c>
      <c r="C163" s="33">
        <f>+H16-H17-H18+C141-H20</f>
        <v>31684</v>
      </c>
      <c r="D163" s="33">
        <f>+I16-I17-I18+D141-I20</f>
        <v>7897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3861</v>
      </c>
      <c r="C164" s="34">
        <f>+C139</f>
        <v>2444</v>
      </c>
      <c r="D164" s="34">
        <f>+D139</f>
        <v>1417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35720</v>
      </c>
      <c r="C165" s="34">
        <f>+C163-C164</f>
        <v>29240</v>
      </c>
      <c r="D165" s="34">
        <f>+D163-D164</f>
        <v>6480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-78240</v>
      </c>
      <c r="C169" s="36">
        <f>+H161-C163-C166</f>
        <v>-76890</v>
      </c>
      <c r="D169" s="36">
        <f>+I161-D163-D166</f>
        <v>-1350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-42520</v>
      </c>
      <c r="H184" s="38">
        <f>+C144</f>
        <v>-47650</v>
      </c>
      <c r="I184" s="38">
        <f>+D144</f>
        <v>5130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35720</v>
      </c>
      <c r="C186" s="33">
        <f>+C187</f>
        <v>29240</v>
      </c>
      <c r="D186" s="33">
        <f>+D187</f>
        <v>6480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35720</v>
      </c>
      <c r="C187" s="34">
        <f t="shared" si="0"/>
        <v>29240</v>
      </c>
      <c r="D187" s="34">
        <f t="shared" si="0"/>
        <v>6480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-78240</v>
      </c>
      <c r="C191" s="36">
        <f>+H184-C186</f>
        <v>-76890</v>
      </c>
      <c r="D191" s="36">
        <f>+I184-D186</f>
        <v>-1350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-78240</v>
      </c>
      <c r="H209" s="38">
        <f>+C191</f>
        <v>-76890</v>
      </c>
      <c r="I209" s="38">
        <f>+D191</f>
        <v>-1350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1639</v>
      </c>
      <c r="H211" s="33">
        <f>+H212+H213+H214</f>
        <v>1297</v>
      </c>
      <c r="I211" s="33">
        <f>+I212+I213+I214</f>
        <v>7664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68</v>
      </c>
      <c r="H212" s="34">
        <v>68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799</v>
      </c>
      <c r="H213" s="34">
        <v>395</v>
      </c>
      <c r="I213" s="34">
        <v>404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772</v>
      </c>
      <c r="H214" s="34">
        <v>834</v>
      </c>
      <c r="I214" s="34">
        <v>7260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658</v>
      </c>
      <c r="H216" s="35">
        <v>759</v>
      </c>
      <c r="I216" s="35">
        <v>7221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-16761</v>
      </c>
      <c r="H217" s="33">
        <f>+H218+H219+H220</f>
        <v>-21697</v>
      </c>
      <c r="I217" s="33">
        <f>+I218+I219+I220</f>
        <v>-2386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-4039</v>
      </c>
      <c r="H219" s="34">
        <v>-3572</v>
      </c>
      <c r="I219" s="34">
        <v>-467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-12722</v>
      </c>
      <c r="H220" s="34">
        <v>-18125</v>
      </c>
      <c r="I220" s="34">
        <v>-1919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-11809</v>
      </c>
      <c r="H222" s="35">
        <v>-17292</v>
      </c>
      <c r="I222" s="35">
        <v>-1839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-93362</v>
      </c>
      <c r="C225" s="36">
        <f>+H209+H211+H217</f>
        <v>-97290</v>
      </c>
      <c r="D225" s="36">
        <f>+I209+I211+I217</f>
        <v>3928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-93362</v>
      </c>
      <c r="H240" s="38">
        <f>+C225</f>
        <v>-97290</v>
      </c>
      <c r="I240" s="38">
        <f>+D225</f>
        <v>3928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15853</v>
      </c>
      <c r="C242" s="33">
        <f t="shared" ref="C242:D242" si="1">C243+C245+C246</f>
        <v>10448</v>
      </c>
      <c r="D242" s="33">
        <f t="shared" si="1"/>
        <v>5405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15831</v>
      </c>
      <c r="C243" s="37">
        <v>10437</v>
      </c>
      <c r="D243" s="37">
        <v>5394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-9379</v>
      </c>
      <c r="C244" s="33">
        <v>-6698</v>
      </c>
      <c r="D244" s="33">
        <v>-2681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22</v>
      </c>
      <c r="C246" s="37">
        <v>11</v>
      </c>
      <c r="D246" s="37">
        <v>11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5" customFormat="1" ht="14">
      <c r="B247" s="33">
        <v>555</v>
      </c>
      <c r="C247" s="33">
        <v>589</v>
      </c>
      <c r="D247" s="33">
        <v>-34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-100391</v>
      </c>
      <c r="C249" s="36">
        <f t="shared" ref="C249:D249" si="2">+H240-C243-C244-C245-C247-C246</f>
        <v>-101629</v>
      </c>
      <c r="D249" s="36">
        <f t="shared" si="2"/>
        <v>1238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57" priority="2" operator="notEqual">
      <formula>B47+B48</formula>
    </cfRule>
  </conditionalFormatting>
  <conditionalFormatting sqref="B109:D109">
    <cfRule type="cellIs" dxfId="56" priority="1" operator="notEqual">
      <formula>B110+B111+B112</formula>
    </cfRule>
  </conditionalFormatting>
  <hyperlinks>
    <hyperlink ref="I4" location="Indice!A1" display="indice" xr:uid="{00000000-0004-0000-1E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249977111117893"/>
  </sheetPr>
  <dimension ref="A1:N251"/>
  <sheetViews>
    <sheetView zoomScaleNormal="100" workbookViewId="0">
      <pane ySplit="4" topLeftCell="A98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3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3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3" s="105" customFormat="1" ht="18.5">
      <c r="A3" s="103"/>
      <c r="B3" s="91" t="s">
        <v>222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3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3" ht="12.75" customHeight="1"/>
    <row r="6" spans="1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5.25" customHeight="1">
      <c r="B7" s="8"/>
    </row>
    <row r="8" spans="1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1:13" ht="3" customHeight="1">
      <c r="B9" s="8"/>
    </row>
    <row r="10" spans="1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1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1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1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213025</v>
      </c>
      <c r="J16" s="33">
        <f>+C46+C51+C52+C21+C25</f>
        <v>43871</v>
      </c>
      <c r="K16" s="33">
        <f>+D46+D51+D52+D21+D25</f>
        <v>115895</v>
      </c>
      <c r="L16" s="33">
        <f>+E46+E51+E52+E21+E25</f>
        <v>48831</v>
      </c>
      <c r="M16" s="33">
        <f>+F46+F51+F52+F21+F25</f>
        <v>4428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9721</v>
      </c>
      <c r="J17" s="34">
        <v>1545</v>
      </c>
      <c r="K17" s="34">
        <v>3622</v>
      </c>
      <c r="L17" s="34">
        <v>4482</v>
      </c>
      <c r="M17" s="34">
        <v>72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8324</v>
      </c>
      <c r="J18" s="34">
        <v>2793</v>
      </c>
      <c r="K18" s="34">
        <v>5206</v>
      </c>
      <c r="L18" s="34">
        <v>323</v>
      </c>
      <c r="M18" s="34">
        <v>2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194980</v>
      </c>
      <c r="J19" s="34">
        <f>+J16-J17-J18</f>
        <v>39533</v>
      </c>
      <c r="K19" s="34">
        <f>+K16-K17-K18</f>
        <v>107067</v>
      </c>
      <c r="L19" s="34">
        <f>+L16-L17-L18</f>
        <v>44026</v>
      </c>
      <c r="M19" s="34">
        <f>+M16-M17-M18</f>
        <v>4354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5968</v>
      </c>
      <c r="J20" s="42">
        <v>1431</v>
      </c>
      <c r="K20" s="42">
        <v>2519</v>
      </c>
      <c r="L20" s="42">
        <v>2014</v>
      </c>
      <c r="M20" s="42">
        <v>4</v>
      </c>
    </row>
    <row r="21" spans="2:13" s="13" customFormat="1" ht="16.149999999999999" customHeight="1">
      <c r="B21" s="33">
        <v>61473</v>
      </c>
      <c r="C21" s="33">
        <v>9693</v>
      </c>
      <c r="D21" s="33">
        <v>29405</v>
      </c>
      <c r="E21" s="33">
        <v>21058</v>
      </c>
      <c r="F21" s="33">
        <v>1317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151552</v>
      </c>
      <c r="C23" s="36">
        <f>+J16-C21</f>
        <v>34178</v>
      </c>
      <c r="D23" s="36">
        <f>+K16-D21</f>
        <v>86490</v>
      </c>
      <c r="E23" s="36">
        <f>+L16-E21</f>
        <v>27773</v>
      </c>
      <c r="F23" s="36">
        <f>+M16-F21</f>
        <v>3111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v>26664</v>
      </c>
      <c r="C25" s="33">
        <v>9881</v>
      </c>
      <c r="D25" s="33">
        <v>10756</v>
      </c>
      <c r="E25" s="33">
        <v>5662</v>
      </c>
      <c r="F25" s="33">
        <v>365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124888</v>
      </c>
      <c r="C27" s="36">
        <f>+C23-C25</f>
        <v>24297</v>
      </c>
      <c r="D27" s="36">
        <f>+D23-D25</f>
        <v>75734</v>
      </c>
      <c r="E27" s="36">
        <f>+E23-E25</f>
        <v>22111</v>
      </c>
      <c r="F27" s="36">
        <f>+F23-F25</f>
        <v>2746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124888</v>
      </c>
      <c r="J44" s="38">
        <f>+C27</f>
        <v>24297</v>
      </c>
      <c r="K44" s="38">
        <f>+D27</f>
        <v>75734</v>
      </c>
      <c r="L44" s="38">
        <f>+E27</f>
        <v>22111</v>
      </c>
      <c r="M44" s="38">
        <f>+F27</f>
        <v>2746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124582</v>
      </c>
      <c r="C46" s="33">
        <v>24190</v>
      </c>
      <c r="D46" s="33">
        <v>75559</v>
      </c>
      <c r="E46" s="33">
        <v>22102</v>
      </c>
      <c r="F46" s="33">
        <v>2731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97492</v>
      </c>
      <c r="C47" s="34">
        <v>18529</v>
      </c>
      <c r="D47" s="34">
        <v>59857</v>
      </c>
      <c r="E47" s="34">
        <v>16973</v>
      </c>
      <c r="F47" s="34">
        <v>2133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27090</v>
      </c>
      <c r="C48" s="34">
        <f>SUM(C49:C50)</f>
        <v>5661</v>
      </c>
      <c r="D48" s="34">
        <f>SUM(D49:D50)</f>
        <v>15702</v>
      </c>
      <c r="E48" s="34">
        <f>SUM(E49:E50)</f>
        <v>5129</v>
      </c>
      <c r="F48" s="34">
        <f>SUM(F49:F50)</f>
        <v>598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18505</v>
      </c>
      <c r="C49" s="84">
        <v>2201</v>
      </c>
      <c r="D49" s="84">
        <v>10996</v>
      </c>
      <c r="E49" s="84">
        <v>4781</v>
      </c>
      <c r="F49" s="84">
        <v>527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8585</v>
      </c>
      <c r="C50" s="84">
        <v>3460</v>
      </c>
      <c r="D50" s="84">
        <v>4706</v>
      </c>
      <c r="E50" s="84">
        <v>348</v>
      </c>
      <c r="F50" s="84">
        <v>71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306</v>
      </c>
      <c r="C51" s="33">
        <v>107</v>
      </c>
      <c r="D51" s="33">
        <v>175</v>
      </c>
      <c r="E51" s="33">
        <v>9</v>
      </c>
      <c r="F51" s="33">
        <v>15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105981</v>
      </c>
      <c r="J70" s="33">
        <f>+J71+J75</f>
        <v>71484</v>
      </c>
      <c r="K70" s="33">
        <f>+K71+K75</f>
        <v>13620</v>
      </c>
      <c r="L70" s="33">
        <f>+L71+L75</f>
        <v>20877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91907</v>
      </c>
      <c r="J71" s="34">
        <f>+J72+J73+J74</f>
        <v>71061</v>
      </c>
      <c r="K71" s="34">
        <f>+K72+K73+K74</f>
        <v>13315</v>
      </c>
      <c r="L71" s="34">
        <f>+L72+L73+L74</f>
        <v>7531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55318</v>
      </c>
      <c r="J72" s="34">
        <v>49006</v>
      </c>
      <c r="K72" s="34">
        <v>1797</v>
      </c>
      <c r="L72" s="34">
        <v>4515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131</v>
      </c>
      <c r="J73" s="34">
        <v>44</v>
      </c>
      <c r="K73" s="34">
        <v>45</v>
      </c>
      <c r="L73" s="34">
        <v>42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36458</v>
      </c>
      <c r="J74" s="34">
        <v>22011</v>
      </c>
      <c r="K74" s="34">
        <v>11473</v>
      </c>
      <c r="L74" s="34">
        <v>2974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14074</v>
      </c>
      <c r="J75" s="34">
        <v>423</v>
      </c>
      <c r="K75" s="34">
        <v>305</v>
      </c>
      <c r="L75" s="34">
        <v>13346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-12209</v>
      </c>
      <c r="J76" s="33">
        <f>+J77+J78</f>
        <v>-2852</v>
      </c>
      <c r="K76" s="33">
        <f>+K77+K78</f>
        <v>-3846</v>
      </c>
      <c r="L76" s="33">
        <f>+L77+L78</f>
        <v>-1754</v>
      </c>
      <c r="M76" s="33">
        <f>+M77+M78</f>
        <v>-3757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-5262</v>
      </c>
      <c r="J77" s="34">
        <v>-1598</v>
      </c>
      <c r="K77" s="34">
        <v>-1957</v>
      </c>
      <c r="L77" s="34">
        <v>-1707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-6947</v>
      </c>
      <c r="J78" s="34">
        <v>-1254</v>
      </c>
      <c r="K78" s="34">
        <v>-1889</v>
      </c>
      <c r="L78" s="34">
        <v>-47</v>
      </c>
      <c r="M78" s="34">
        <v>-3757</v>
      </c>
    </row>
    <row r="79" spans="2:13" s="13" customFormat="1" ht="16.149999999999999" customHeight="1">
      <c r="B79" s="33">
        <f>+B80+B81+B82</f>
        <v>20447</v>
      </c>
      <c r="C79" s="33">
        <f>+C80+C81+C82</f>
        <v>18139</v>
      </c>
      <c r="D79" s="33">
        <f>+D80+D81+D82</f>
        <v>3704</v>
      </c>
      <c r="E79" s="33">
        <f>+E80+E81+E82</f>
        <v>874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9894</v>
      </c>
      <c r="J79" s="33">
        <f>+J80+J81+J82</f>
        <v>8031</v>
      </c>
      <c r="K79" s="33">
        <f>+K80+K81+K82</f>
        <v>556</v>
      </c>
      <c r="L79" s="33">
        <f>+L80+L81+L82</f>
        <v>627</v>
      </c>
      <c r="M79" s="33">
        <f>+M80+M81+M82</f>
        <v>2950</v>
      </c>
    </row>
    <row r="80" spans="2:13" s="15" customFormat="1" ht="16.149999999999999" customHeight="1">
      <c r="B80" s="34">
        <v>20437</v>
      </c>
      <c r="C80" s="43">
        <v>18132</v>
      </c>
      <c r="D80" s="43">
        <v>3703</v>
      </c>
      <c r="E80" s="43">
        <v>872</v>
      </c>
      <c r="F80" s="43">
        <v>0</v>
      </c>
      <c r="G80" s="23" t="s">
        <v>50</v>
      </c>
      <c r="H80" s="23" t="s">
        <v>133</v>
      </c>
      <c r="I80" s="43">
        <v>3937</v>
      </c>
      <c r="J80" s="43">
        <v>2264</v>
      </c>
      <c r="K80" s="43">
        <v>518</v>
      </c>
      <c r="L80" s="43">
        <v>475</v>
      </c>
      <c r="M80" s="43">
        <v>2950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5615</v>
      </c>
      <c r="J81" s="43">
        <v>5470</v>
      </c>
      <c r="K81" s="43">
        <v>32</v>
      </c>
      <c r="L81" s="43">
        <v>113</v>
      </c>
      <c r="M81" s="43">
        <v>0</v>
      </c>
    </row>
    <row r="82" spans="2:13" s="15" customFormat="1" ht="16.149999999999999" customHeight="1">
      <c r="B82" s="34">
        <v>10</v>
      </c>
      <c r="C82" s="43">
        <v>7</v>
      </c>
      <c r="D82" s="43">
        <v>1</v>
      </c>
      <c r="E82" s="43">
        <v>2</v>
      </c>
      <c r="F82" s="43">
        <v>0</v>
      </c>
      <c r="G82" s="23" t="s">
        <v>53</v>
      </c>
      <c r="H82" s="23" t="s">
        <v>54</v>
      </c>
      <c r="I82" s="43">
        <v>342</v>
      </c>
      <c r="J82" s="43">
        <v>297</v>
      </c>
      <c r="K82" s="43">
        <v>6</v>
      </c>
      <c r="L82" s="43">
        <v>39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83219</v>
      </c>
      <c r="C85" s="36">
        <f>+J68+J70+J76+J79-C79</f>
        <v>58524</v>
      </c>
      <c r="D85" s="36">
        <f>+K68+K70+K76+K79-D79</f>
        <v>6626</v>
      </c>
      <c r="E85" s="36">
        <f>+L68+L70+L76+L79-E79</f>
        <v>18876</v>
      </c>
      <c r="F85" s="36">
        <f>+M68+M70+M76+M79-F79</f>
        <v>-807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83219</v>
      </c>
      <c r="J100" s="38">
        <f>+C85</f>
        <v>58524</v>
      </c>
      <c r="K100" s="38">
        <f>+D85</f>
        <v>6626</v>
      </c>
      <c r="L100" s="38">
        <f>+E85</f>
        <v>18876</v>
      </c>
      <c r="M100" s="38">
        <f>+F85</f>
        <v>-807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33</v>
      </c>
      <c r="C102" s="33">
        <f>+C103+C104</f>
        <v>15</v>
      </c>
      <c r="D102" s="33">
        <f>+D103+D104</f>
        <v>4</v>
      </c>
      <c r="E102" s="33">
        <f>+E103+E104</f>
        <v>14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97247</v>
      </c>
      <c r="J102" s="33">
        <f>+J103+J104</f>
        <v>61514</v>
      </c>
      <c r="K102" s="33">
        <f>+K103+K104</f>
        <v>28183</v>
      </c>
      <c r="L102" s="33">
        <f>+L103+L104</f>
        <v>7550</v>
      </c>
      <c r="M102" s="33">
        <f>+M103+M104</f>
        <v>0</v>
      </c>
    </row>
    <row r="103" spans="2:13" s="15" customFormat="1" ht="16.149999999999999" customHeight="1">
      <c r="B103" s="34">
        <v>33</v>
      </c>
      <c r="C103" s="34">
        <v>15</v>
      </c>
      <c r="D103" s="34">
        <v>4</v>
      </c>
      <c r="E103" s="34">
        <v>14</v>
      </c>
      <c r="F103" s="34">
        <v>0</v>
      </c>
      <c r="G103" s="62" t="s">
        <v>60</v>
      </c>
      <c r="H103" s="23" t="s">
        <v>61</v>
      </c>
      <c r="I103" s="34">
        <v>94527</v>
      </c>
      <c r="J103" s="34">
        <v>61286</v>
      </c>
      <c r="K103" s="34">
        <v>28057</v>
      </c>
      <c r="L103" s="34">
        <v>5184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2720</v>
      </c>
      <c r="J104" s="34">
        <v>228</v>
      </c>
      <c r="K104" s="34">
        <v>126</v>
      </c>
      <c r="L104" s="34">
        <v>2366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136975</v>
      </c>
      <c r="J105" s="33">
        <f>+J106+J107+J108</f>
        <v>11202</v>
      </c>
      <c r="K105" s="33">
        <f>+K106+K107+K108</f>
        <v>481</v>
      </c>
      <c r="L105" s="33">
        <f>+L106+L107+L108</f>
        <v>348</v>
      </c>
      <c r="M105" s="33">
        <f>+M106+M107+M108</f>
        <v>124944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89666</v>
      </c>
      <c r="J106" s="34">
        <v>1813</v>
      </c>
      <c r="K106" s="34">
        <v>0</v>
      </c>
      <c r="L106" s="34">
        <v>0</v>
      </c>
      <c r="M106" s="34">
        <v>87853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8585</v>
      </c>
      <c r="J107" s="34">
        <v>7685</v>
      </c>
      <c r="K107" s="34">
        <v>481</v>
      </c>
      <c r="L107" s="34">
        <v>348</v>
      </c>
      <c r="M107" s="34">
        <v>71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38724</v>
      </c>
      <c r="J108" s="34">
        <v>1704</v>
      </c>
      <c r="K108" s="34">
        <v>0</v>
      </c>
      <c r="L108" s="34">
        <v>0</v>
      </c>
      <c r="M108" s="34">
        <v>37020</v>
      </c>
    </row>
    <row r="109" spans="2:13" s="13" customFormat="1" ht="28">
      <c r="B109" s="33">
        <v>161869</v>
      </c>
      <c r="C109" s="33">
        <v>15105</v>
      </c>
      <c r="D109" s="33">
        <v>3388</v>
      </c>
      <c r="E109" s="33">
        <v>855</v>
      </c>
      <c r="F109" s="33">
        <v>142521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138806</v>
      </c>
      <c r="C110" s="34">
        <v>0</v>
      </c>
      <c r="D110" s="34">
        <v>0</v>
      </c>
      <c r="E110" s="34">
        <v>0</v>
      </c>
      <c r="F110" s="34">
        <v>138806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13239</v>
      </c>
      <c r="C111" s="34">
        <v>12305</v>
      </c>
      <c r="D111" s="34">
        <v>515</v>
      </c>
      <c r="E111" s="34">
        <v>348</v>
      </c>
      <c r="F111" s="34">
        <v>71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9824</v>
      </c>
      <c r="C112" s="34">
        <v>2800</v>
      </c>
      <c r="D112" s="34">
        <v>2873</v>
      </c>
      <c r="E112" s="34">
        <v>507</v>
      </c>
      <c r="F112" s="34">
        <v>3644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18863</v>
      </c>
      <c r="C113" s="33">
        <f>+C114+C115+C116+C117+C118+C119</f>
        <v>120661</v>
      </c>
      <c r="D113" s="33">
        <f>+D114+D115+D116+D117+D118+D119</f>
        <v>14684</v>
      </c>
      <c r="E113" s="33">
        <f>+E114+E115+E116+E117+E118+E119</f>
        <v>12470</v>
      </c>
      <c r="F113" s="33">
        <f>+F114+F115+F116+F117+F118+F119</f>
        <v>6024</v>
      </c>
      <c r="G113" s="61" t="s">
        <v>69</v>
      </c>
      <c r="H113" s="47" t="s">
        <v>70</v>
      </c>
      <c r="I113" s="33">
        <f>+I114+I115+I116+I117+I118+I119</f>
        <v>8338</v>
      </c>
      <c r="J113" s="33">
        <f>+J114+J115+J116+J117+J118+J119</f>
        <v>10687</v>
      </c>
      <c r="K113" s="33">
        <f>+K114+K115+K116+K117+K118+K119</f>
        <v>84219</v>
      </c>
      <c r="L113" s="33">
        <f>+L114+L115+L116+L117+L118+L119</f>
        <v>21678</v>
      </c>
      <c r="M113" s="33">
        <f>+M114+M115+M116+M117+M118+M119</f>
        <v>26730</v>
      </c>
    </row>
    <row r="114" spans="2:14" s="15" customFormat="1" ht="16.149999999999999" customHeight="1">
      <c r="B114" s="34">
        <v>238</v>
      </c>
      <c r="C114" s="34">
        <v>17</v>
      </c>
      <c r="D114" s="34">
        <v>84</v>
      </c>
      <c r="E114" s="34">
        <v>134</v>
      </c>
      <c r="F114" s="34">
        <v>3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196</v>
      </c>
      <c r="J115" s="34">
        <v>26</v>
      </c>
      <c r="K115" s="34">
        <v>44</v>
      </c>
      <c r="L115" s="34">
        <v>125</v>
      </c>
      <c r="M115" s="34">
        <v>1</v>
      </c>
    </row>
    <row r="116" spans="2:14" s="15" customFormat="1" ht="16.149999999999999" customHeight="1">
      <c r="B116" s="34">
        <v>0</v>
      </c>
      <c r="C116" s="34">
        <v>107070</v>
      </c>
      <c r="D116" s="34">
        <v>11232</v>
      </c>
      <c r="E116" s="34">
        <v>10683</v>
      </c>
      <c r="F116" s="34">
        <v>5991</v>
      </c>
      <c r="G116" s="62" t="s">
        <v>75</v>
      </c>
      <c r="H116" s="23" t="s">
        <v>160</v>
      </c>
      <c r="I116" s="34">
        <v>0</v>
      </c>
      <c r="J116" s="34">
        <v>7760</v>
      </c>
      <c r="K116" s="34">
        <v>81907</v>
      </c>
      <c r="L116" s="34">
        <v>19826</v>
      </c>
      <c r="M116" s="34">
        <v>25483</v>
      </c>
    </row>
    <row r="117" spans="2:14" s="15" customFormat="1" ht="16.149999999999999" customHeight="1">
      <c r="B117" s="34">
        <v>1969</v>
      </c>
      <c r="C117" s="34">
        <v>1969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1306</v>
      </c>
      <c r="J117" s="34">
        <v>264</v>
      </c>
      <c r="K117" s="34">
        <v>470</v>
      </c>
      <c r="L117" s="34">
        <v>4</v>
      </c>
      <c r="M117" s="34">
        <v>568</v>
      </c>
    </row>
    <row r="118" spans="2:14" s="15" customFormat="1" ht="16.149999999999999" customHeight="1">
      <c r="B118" s="34">
        <v>8028</v>
      </c>
      <c r="C118" s="34">
        <v>2977</v>
      </c>
      <c r="D118" s="34">
        <v>3368</v>
      </c>
      <c r="E118" s="34">
        <v>1653</v>
      </c>
      <c r="F118" s="34">
        <v>30</v>
      </c>
      <c r="G118" s="23" t="s">
        <v>78</v>
      </c>
      <c r="H118" s="23" t="s">
        <v>79</v>
      </c>
      <c r="I118" s="34">
        <v>6836</v>
      </c>
      <c r="J118" s="34">
        <v>2637</v>
      </c>
      <c r="K118" s="34">
        <v>1798</v>
      </c>
      <c r="L118" s="34">
        <v>1723</v>
      </c>
      <c r="M118" s="34">
        <v>678</v>
      </c>
    </row>
    <row r="119" spans="2:14" s="46" customFormat="1" ht="16.149999999999999" customHeight="1">
      <c r="B119" s="34">
        <v>8628</v>
      </c>
      <c r="C119" s="34">
        <v>8628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145014</v>
      </c>
      <c r="C122" s="36">
        <f>+J100+J102+J105+J113-C102-C109-C113</f>
        <v>6146</v>
      </c>
      <c r="D122" s="36">
        <f>+K100+K102+K105+K113-D102-D109-D113</f>
        <v>101433</v>
      </c>
      <c r="E122" s="36">
        <f>+L100+L102+L105+L113-E102-E109-E113</f>
        <v>35113</v>
      </c>
      <c r="F122" s="36">
        <f>+M100+M102+M105+M113-F102-F109-F113</f>
        <v>2322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3" ht="3" customHeight="1">
      <c r="B129" s="22"/>
    </row>
    <row r="130" spans="2:13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3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3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3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3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3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3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3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145014</v>
      </c>
      <c r="J137" s="38">
        <f>+C122</f>
        <v>6146</v>
      </c>
      <c r="K137" s="38">
        <f>+D122</f>
        <v>101433</v>
      </c>
      <c r="L137" s="38">
        <f>+E122</f>
        <v>35113</v>
      </c>
      <c r="M137" s="38">
        <f>+F122</f>
        <v>2322</v>
      </c>
    </row>
    <row r="138" spans="2:13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3" s="13" customFormat="1" ht="16.149999999999999" customHeight="1">
      <c r="B139" s="33">
        <f>SUM(C139:F139)</f>
        <v>127161</v>
      </c>
      <c r="C139" s="33">
        <f>+C140+C141</f>
        <v>3510</v>
      </c>
      <c r="D139" s="33">
        <f>+D140+D141</f>
        <v>107534</v>
      </c>
      <c r="E139" s="33">
        <f>+E140+E141</f>
        <v>12327</v>
      </c>
      <c r="F139" s="33">
        <f>+F140+F141</f>
        <v>3790</v>
      </c>
      <c r="G139" s="61" t="s">
        <v>83</v>
      </c>
      <c r="H139" s="47" t="s">
        <v>84</v>
      </c>
      <c r="I139" s="33"/>
      <c r="J139" s="33"/>
      <c r="K139" s="33"/>
      <c r="L139" s="33"/>
      <c r="M139" s="33"/>
    </row>
    <row r="140" spans="2:13" s="15" customFormat="1" ht="15" customHeight="1">
      <c r="B140" s="34">
        <f t="shared" ref="B140:B141" si="0">SUM(C140:F140)</f>
        <v>95523</v>
      </c>
      <c r="C140" s="34">
        <v>1785</v>
      </c>
      <c r="D140" s="34">
        <v>78937</v>
      </c>
      <c r="E140" s="34">
        <v>11695</v>
      </c>
      <c r="F140" s="34">
        <v>3106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3" s="15" customFormat="1" ht="27.65" customHeight="1">
      <c r="B141" s="34">
        <f t="shared" si="0"/>
        <v>31638</v>
      </c>
      <c r="C141" s="34">
        <v>1725</v>
      </c>
      <c r="D141" s="34">
        <v>28597</v>
      </c>
      <c r="E141" s="34">
        <v>632</v>
      </c>
      <c r="F141" s="34">
        <v>684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3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3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3" s="17" customFormat="1" ht="16" customHeight="1">
      <c r="B144" s="36">
        <f>+I137-B139</f>
        <v>17853</v>
      </c>
      <c r="C144" s="36">
        <f>+J137-C139</f>
        <v>2636</v>
      </c>
      <c r="D144" s="36">
        <f>+K137-D139</f>
        <v>-6101</v>
      </c>
      <c r="E144" s="36">
        <f>+L137-E139</f>
        <v>22786</v>
      </c>
      <c r="F144" s="36">
        <f>+M137-F139</f>
        <v>-1468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145014</v>
      </c>
      <c r="J161" s="38">
        <f>+C122</f>
        <v>6146</v>
      </c>
      <c r="K161" s="38">
        <f>+D122</f>
        <v>101433</v>
      </c>
      <c r="L161" s="38">
        <f>+E122</f>
        <v>35113</v>
      </c>
      <c r="M161" s="38">
        <f>+F122</f>
        <v>2322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220650</v>
      </c>
      <c r="C163" s="33">
        <f>+J16-J17-J18+C141-J20</f>
        <v>39827</v>
      </c>
      <c r="D163" s="33">
        <f>+K16-K17-K18+D141-K20</f>
        <v>133145</v>
      </c>
      <c r="E163" s="33">
        <f>+L16-L17-L18+E141-L20</f>
        <v>42644</v>
      </c>
      <c r="F163" s="33">
        <f>+M16-M17-M18+F141-M20</f>
        <v>5034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127161</v>
      </c>
      <c r="C164" s="34">
        <f>+C139</f>
        <v>3510</v>
      </c>
      <c r="D164" s="34">
        <f>+D139</f>
        <v>107534</v>
      </c>
      <c r="E164" s="34">
        <f>+E139</f>
        <v>12327</v>
      </c>
      <c r="F164" s="34">
        <f>+F139</f>
        <v>3790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93489</v>
      </c>
      <c r="C165" s="34">
        <f>+C163-C164</f>
        <v>36317</v>
      </c>
      <c r="D165" s="34">
        <f>+D163-D164</f>
        <v>25611</v>
      </c>
      <c r="E165" s="34">
        <f>+E163-E164</f>
        <v>30317</v>
      </c>
      <c r="F165" s="34">
        <f>+F163-F164</f>
        <v>1244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-75636</v>
      </c>
      <c r="C169" s="36">
        <f>+J161-C163-C166</f>
        <v>-33681</v>
      </c>
      <c r="D169" s="36">
        <f>+K161-D163-D166</f>
        <v>-31712</v>
      </c>
      <c r="E169" s="36">
        <f>+L161-E163-E166</f>
        <v>-7531</v>
      </c>
      <c r="F169" s="36">
        <f>+M161-F163-F166</f>
        <v>-2712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17853</v>
      </c>
      <c r="J184" s="38">
        <f>+C144</f>
        <v>2636</v>
      </c>
      <c r="K184" s="38">
        <f>+D144</f>
        <v>-6101</v>
      </c>
      <c r="L184" s="38">
        <f>+E144</f>
        <v>22786</v>
      </c>
      <c r="M184" s="38">
        <f>+F144</f>
        <v>-1468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93489</v>
      </c>
      <c r="C186" s="33">
        <f>+C187</f>
        <v>36317</v>
      </c>
      <c r="D186" s="33">
        <f>+D187</f>
        <v>25611</v>
      </c>
      <c r="E186" s="33">
        <f>+E187</f>
        <v>30317</v>
      </c>
      <c r="F186" s="33">
        <f>+F187</f>
        <v>1244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1">+B165</f>
        <v>93489</v>
      </c>
      <c r="C187" s="34">
        <f t="shared" si="1"/>
        <v>36317</v>
      </c>
      <c r="D187" s="34">
        <f t="shared" si="1"/>
        <v>25611</v>
      </c>
      <c r="E187" s="34">
        <f t="shared" si="1"/>
        <v>30317</v>
      </c>
      <c r="F187" s="34">
        <f t="shared" si="1"/>
        <v>1244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1"/>
        <v>0</v>
      </c>
      <c r="C188" s="33">
        <f t="shared" si="1"/>
        <v>0</v>
      </c>
      <c r="D188" s="33">
        <f t="shared" si="1"/>
        <v>0</v>
      </c>
      <c r="E188" s="33">
        <f t="shared" si="1"/>
        <v>0</v>
      </c>
      <c r="F188" s="33">
        <f t="shared" si="1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-75636</v>
      </c>
      <c r="C191" s="36">
        <f>+J184-C186</f>
        <v>-33681</v>
      </c>
      <c r="D191" s="36">
        <f>+K184-D186</f>
        <v>-31712</v>
      </c>
      <c r="E191" s="36">
        <f>+L184-E186</f>
        <v>-7531</v>
      </c>
      <c r="F191" s="36">
        <f>+M184-F186</f>
        <v>-2712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-75636</v>
      </c>
      <c r="J209" s="38">
        <f>+C191</f>
        <v>-33681</v>
      </c>
      <c r="K209" s="38">
        <f>+D191</f>
        <v>-31712</v>
      </c>
      <c r="L209" s="38">
        <f>+E191</f>
        <v>-7531</v>
      </c>
      <c r="M209" s="38">
        <f>+F191</f>
        <v>-2712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9176</v>
      </c>
      <c r="J211" s="33">
        <f>+J212+J213+J214</f>
        <v>2138</v>
      </c>
      <c r="K211" s="33">
        <f>+K212+K213+K214</f>
        <v>10207</v>
      </c>
      <c r="L211" s="33">
        <f>+L212+L213+L214</f>
        <v>11731</v>
      </c>
      <c r="M211" s="33">
        <f>+M212+M213+M214</f>
        <v>97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4221</v>
      </c>
      <c r="J212" s="34">
        <v>86</v>
      </c>
      <c r="K212" s="34">
        <v>2255</v>
      </c>
      <c r="L212" s="34">
        <v>1880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4076</v>
      </c>
      <c r="J213" s="34">
        <v>1208</v>
      </c>
      <c r="K213" s="34">
        <v>2595</v>
      </c>
      <c r="L213" s="34">
        <v>263</v>
      </c>
      <c r="M213" s="34">
        <v>10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879</v>
      </c>
      <c r="J214" s="34">
        <v>844</v>
      </c>
      <c r="K214" s="34">
        <v>5357</v>
      </c>
      <c r="L214" s="34">
        <v>9588</v>
      </c>
      <c r="M214" s="34">
        <v>87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545</v>
      </c>
      <c r="K216" s="35">
        <v>5068</v>
      </c>
      <c r="L216" s="35">
        <v>9297</v>
      </c>
      <c r="M216" s="35">
        <v>87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-10150</v>
      </c>
      <c r="J217" s="33">
        <f>+J218+J219+J220</f>
        <v>-15028</v>
      </c>
      <c r="K217" s="33">
        <f>+K218+K219+K220</f>
        <v>-9101</v>
      </c>
      <c r="L217" s="33">
        <f>+L218+L219+L220</f>
        <v>-983</v>
      </c>
      <c r="M217" s="33">
        <f>+M218+M219+M220</f>
        <v>-35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-8011</v>
      </c>
      <c r="J219" s="34">
        <v>-2503</v>
      </c>
      <c r="K219" s="34">
        <v>-4788</v>
      </c>
      <c r="L219" s="34">
        <v>-717</v>
      </c>
      <c r="M219" s="34">
        <v>-3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-2139</v>
      </c>
      <c r="J220" s="34">
        <v>-12525</v>
      </c>
      <c r="K220" s="34">
        <v>-4313</v>
      </c>
      <c r="L220" s="34">
        <v>-266</v>
      </c>
      <c r="M220" s="34">
        <v>-32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-11103</v>
      </c>
      <c r="K222" s="35">
        <v>-3667</v>
      </c>
      <c r="L222" s="35">
        <v>-195</v>
      </c>
      <c r="M222" s="35">
        <v>-32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-76610</v>
      </c>
      <c r="C225" s="36">
        <f>+J209+J211+J217</f>
        <v>-46571</v>
      </c>
      <c r="D225" s="36">
        <f>+K209+K211+K217</f>
        <v>-30606</v>
      </c>
      <c r="E225" s="36">
        <f>+L209+L211+L217</f>
        <v>3217</v>
      </c>
      <c r="F225" s="36">
        <f>+M209+M211+M217</f>
        <v>-2650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-76610</v>
      </c>
      <c r="J240" s="38">
        <f>+C225</f>
        <v>-46571</v>
      </c>
      <c r="K240" s="38">
        <f>+D225</f>
        <v>-30606</v>
      </c>
      <c r="L240" s="38">
        <f>+E225</f>
        <v>3217</v>
      </c>
      <c r="M240" s="38">
        <f>+F225</f>
        <v>-2650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50946</v>
      </c>
      <c r="C242" s="33">
        <f t="shared" ref="C242:F242" si="2">C243+C245+C246</f>
        <v>14833</v>
      </c>
      <c r="D242" s="33">
        <f t="shared" si="2"/>
        <v>20188</v>
      </c>
      <c r="E242" s="33">
        <f t="shared" si="2"/>
        <v>15538</v>
      </c>
      <c r="F242" s="33">
        <f t="shared" si="2"/>
        <v>387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50959</v>
      </c>
      <c r="C243" s="37">
        <v>14846</v>
      </c>
      <c r="D243" s="37">
        <v>20188</v>
      </c>
      <c r="E243" s="37">
        <v>15538</v>
      </c>
      <c r="F243" s="37">
        <v>387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v>-26664</v>
      </c>
      <c r="C244" s="33">
        <v>-9881</v>
      </c>
      <c r="D244" s="33">
        <v>-10756</v>
      </c>
      <c r="E244" s="33">
        <v>-5662</v>
      </c>
      <c r="F244" s="33">
        <v>-365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-31</v>
      </c>
      <c r="C245" s="37">
        <v>-31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18</v>
      </c>
      <c r="C246" s="37">
        <v>18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1301</v>
      </c>
      <c r="C247" s="33">
        <v>552</v>
      </c>
      <c r="D247" s="33">
        <v>360</v>
      </c>
      <c r="E247" s="33">
        <v>392</v>
      </c>
      <c r="F247" s="33">
        <v>-3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-102193</v>
      </c>
      <c r="C249" s="36">
        <f t="shared" ref="C249:F249" si="3">+J240-C243-C244-C245-C247-C246</f>
        <v>-52075</v>
      </c>
      <c r="D249" s="36">
        <f t="shared" si="3"/>
        <v>-40398</v>
      </c>
      <c r="E249" s="36">
        <f t="shared" si="3"/>
        <v>-7051</v>
      </c>
      <c r="F249" s="36">
        <f t="shared" si="3"/>
        <v>-2669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55" priority="2" operator="notEqual">
      <formula>B47+B48</formula>
    </cfRule>
  </conditionalFormatting>
  <conditionalFormatting sqref="B109:F109">
    <cfRule type="cellIs" dxfId="54" priority="1" operator="notEqual">
      <formula>B110+B111+B112</formula>
    </cfRule>
  </conditionalFormatting>
  <hyperlinks>
    <hyperlink ref="M4" location="Indice!A1" display="indice" xr:uid="{00000000-0004-0000-1F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6" tint="0.39997558519241921"/>
  </sheetPr>
  <dimension ref="A1:J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240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43871</v>
      </c>
      <c r="H16" s="33">
        <f>+C46+C51+C52+C21+C25</f>
        <v>31694</v>
      </c>
      <c r="I16" s="33">
        <f>+D46+D51+D52+D21+D25</f>
        <v>12177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1545</v>
      </c>
      <c r="H17" s="34">
        <v>472</v>
      </c>
      <c r="I17" s="34">
        <v>1073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2793</v>
      </c>
      <c r="H18" s="34">
        <v>154</v>
      </c>
      <c r="I18" s="34">
        <v>2639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39533</v>
      </c>
      <c r="H19" s="34">
        <f>+H16-H17-H18</f>
        <v>31068</v>
      </c>
      <c r="I19" s="34">
        <f>+I16-I17-I18</f>
        <v>8465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1431</v>
      </c>
      <c r="H20" s="42">
        <v>1185</v>
      </c>
      <c r="I20" s="42">
        <v>246</v>
      </c>
    </row>
    <row r="21" spans="2:9" s="13" customFormat="1" ht="16.149999999999999" customHeight="1">
      <c r="B21" s="33">
        <v>9693</v>
      </c>
      <c r="C21" s="33">
        <v>5277</v>
      </c>
      <c r="D21" s="33">
        <v>4416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34178</v>
      </c>
      <c r="C23" s="36">
        <f>+H16-C21</f>
        <v>26417</v>
      </c>
      <c r="D23" s="36">
        <f>+I16-D21</f>
        <v>7761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9881</v>
      </c>
      <c r="C25" s="33">
        <v>6957</v>
      </c>
      <c r="D25" s="33">
        <v>2924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24297</v>
      </c>
      <c r="C27" s="36">
        <f>+C23-C25</f>
        <v>19460</v>
      </c>
      <c r="D27" s="36">
        <f>+D23-D25</f>
        <v>4837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24297</v>
      </c>
      <c r="H44" s="38">
        <f>+C27</f>
        <v>19460</v>
      </c>
      <c r="I44" s="38">
        <f>+D27</f>
        <v>4837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24190</v>
      </c>
      <c r="C46" s="33">
        <v>19426</v>
      </c>
      <c r="D46" s="33">
        <v>4764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18529</v>
      </c>
      <c r="C47" s="34">
        <v>14437</v>
      </c>
      <c r="D47" s="34">
        <v>4092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5661</v>
      </c>
      <c r="C48" s="34">
        <f>SUM(C49:C50)</f>
        <v>4989</v>
      </c>
      <c r="D48" s="34">
        <f>SUM(D49:D50)</f>
        <v>672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2201</v>
      </c>
      <c r="C49" s="84">
        <v>1579</v>
      </c>
      <c r="D49" s="84">
        <v>622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3460</v>
      </c>
      <c r="C50" s="84">
        <v>3410</v>
      </c>
      <c r="D50" s="84">
        <v>50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107</v>
      </c>
      <c r="C51" s="33">
        <v>34</v>
      </c>
      <c r="D51" s="33">
        <v>73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71484</v>
      </c>
      <c r="H70" s="33">
        <f>+H71+H75</f>
        <v>70451</v>
      </c>
      <c r="I70" s="33">
        <f>+I71+I75</f>
        <v>1033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71061</v>
      </c>
      <c r="H71" s="34">
        <f>+H72+H73+H74</f>
        <v>70180</v>
      </c>
      <c r="I71" s="34">
        <f>+I72+I73+I74</f>
        <v>881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49006</v>
      </c>
      <c r="H72" s="34">
        <v>49006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44</v>
      </c>
      <c r="H73" s="34">
        <v>44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22011</v>
      </c>
      <c r="H74" s="34">
        <v>21130</v>
      </c>
      <c r="I74" s="34">
        <v>881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423</v>
      </c>
      <c r="H75" s="34">
        <v>271</v>
      </c>
      <c r="I75" s="34">
        <v>152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-2852</v>
      </c>
      <c r="H76" s="33">
        <f>+H77+H78</f>
        <v>-1940</v>
      </c>
      <c r="I76" s="33">
        <f>+I77+I78</f>
        <v>-912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-1598</v>
      </c>
      <c r="H77" s="34">
        <v>-1270</v>
      </c>
      <c r="I77" s="34">
        <v>-328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-1254</v>
      </c>
      <c r="H78" s="34">
        <v>-670</v>
      </c>
      <c r="I78" s="34">
        <v>-584</v>
      </c>
    </row>
    <row r="79" spans="2:9" s="13" customFormat="1" ht="16.149999999999999" customHeight="1">
      <c r="B79" s="33">
        <f>+B80+B81+B82</f>
        <v>18139</v>
      </c>
      <c r="C79" s="33">
        <f>+C80+C81+C82</f>
        <v>17839</v>
      </c>
      <c r="D79" s="33">
        <f>+D80+D81+D82</f>
        <v>317</v>
      </c>
      <c r="E79" s="61" t="s">
        <v>48</v>
      </c>
      <c r="F79" s="47" t="s">
        <v>49</v>
      </c>
      <c r="G79" s="33">
        <f>G80+G81+G82</f>
        <v>8031</v>
      </c>
      <c r="H79" s="33">
        <f>+H80+H81+H82</f>
        <v>7646</v>
      </c>
      <c r="I79" s="33">
        <f>+I80+I81+I82</f>
        <v>402</v>
      </c>
    </row>
    <row r="80" spans="2:9" s="15" customFormat="1" ht="16.149999999999999" customHeight="1">
      <c r="B80" s="34">
        <v>18132</v>
      </c>
      <c r="C80" s="43">
        <v>17832</v>
      </c>
      <c r="D80" s="43">
        <v>317</v>
      </c>
      <c r="E80" s="23" t="s">
        <v>50</v>
      </c>
      <c r="F80" s="23" t="s">
        <v>133</v>
      </c>
      <c r="G80" s="43">
        <v>2264</v>
      </c>
      <c r="H80" s="43">
        <v>1901</v>
      </c>
      <c r="I80" s="43">
        <v>380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5470</v>
      </c>
      <c r="H81" s="43">
        <v>5448</v>
      </c>
      <c r="I81" s="43">
        <v>22</v>
      </c>
    </row>
    <row r="82" spans="2:9" s="15" customFormat="1" ht="16.149999999999999" customHeight="1">
      <c r="B82" s="34">
        <v>7</v>
      </c>
      <c r="C82" s="43">
        <v>7</v>
      </c>
      <c r="D82" s="43">
        <v>0</v>
      </c>
      <c r="E82" s="23" t="s">
        <v>53</v>
      </c>
      <c r="F82" s="23" t="s">
        <v>54</v>
      </c>
      <c r="G82" s="43">
        <v>297</v>
      </c>
      <c r="H82" s="43">
        <v>297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58524</v>
      </c>
      <c r="C85" s="36">
        <f>+H68+H70+H76+H79-C79</f>
        <v>58318</v>
      </c>
      <c r="D85" s="36">
        <f>+I68+I70+I76+I79-D79</f>
        <v>206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58524</v>
      </c>
      <c r="H100" s="38">
        <f>+C85</f>
        <v>58318</v>
      </c>
      <c r="I100" s="38">
        <f>+D85</f>
        <v>206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15</v>
      </c>
      <c r="C102" s="33">
        <f>+C103+C104</f>
        <v>0</v>
      </c>
      <c r="D102" s="33">
        <f>+D103+D104</f>
        <v>15</v>
      </c>
      <c r="E102" s="61" t="s">
        <v>58</v>
      </c>
      <c r="F102" s="47" t="s">
        <v>59</v>
      </c>
      <c r="G102" s="33">
        <f>+G103+G104</f>
        <v>61514</v>
      </c>
      <c r="H102" s="33">
        <f>+H103+H104</f>
        <v>61287</v>
      </c>
      <c r="I102" s="33">
        <f>+I103+I104</f>
        <v>227</v>
      </c>
    </row>
    <row r="103" spans="2:9" s="15" customFormat="1" ht="16.149999999999999" customHeight="1">
      <c r="B103" s="34">
        <v>15</v>
      </c>
      <c r="C103" s="34">
        <v>0</v>
      </c>
      <c r="D103" s="34">
        <v>15</v>
      </c>
      <c r="E103" s="62" t="s">
        <v>60</v>
      </c>
      <c r="F103" s="23" t="s">
        <v>61</v>
      </c>
      <c r="G103" s="34">
        <v>61286</v>
      </c>
      <c r="H103" s="34">
        <v>61286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228</v>
      </c>
      <c r="H104" s="34">
        <v>1</v>
      </c>
      <c r="I104" s="34">
        <v>227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11202</v>
      </c>
      <c r="H105" s="33">
        <f>+H106+H107+H108</f>
        <v>8847</v>
      </c>
      <c r="I105" s="33">
        <f>+I106+I107+I108</f>
        <v>2355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1813</v>
      </c>
      <c r="H106" s="34">
        <v>0</v>
      </c>
      <c r="I106" s="34">
        <v>1813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7685</v>
      </c>
      <c r="H107" s="34">
        <v>7635</v>
      </c>
      <c r="I107" s="34">
        <v>50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1704</v>
      </c>
      <c r="H108" s="34">
        <v>1212</v>
      </c>
      <c r="I108" s="34">
        <v>492</v>
      </c>
    </row>
    <row r="109" spans="2:9" s="13" customFormat="1" ht="14">
      <c r="B109" s="33">
        <v>15105</v>
      </c>
      <c r="C109" s="33">
        <v>12772</v>
      </c>
      <c r="D109" s="33">
        <v>2333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12305</v>
      </c>
      <c r="C111" s="34">
        <v>10346</v>
      </c>
      <c r="D111" s="34">
        <v>1959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2800</v>
      </c>
      <c r="C112" s="34">
        <v>2426</v>
      </c>
      <c r="D112" s="34">
        <v>374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120661</v>
      </c>
      <c r="C113" s="33">
        <f>+C114+C115+C116+C117+C118+C119</f>
        <v>126074</v>
      </c>
      <c r="D113" s="33">
        <f>+D114+D115+D116+D117+D118+D119</f>
        <v>1536</v>
      </c>
      <c r="E113" s="61" t="s">
        <v>69</v>
      </c>
      <c r="F113" s="47" t="s">
        <v>70</v>
      </c>
      <c r="G113" s="33">
        <f>+G114+G115+G116+G117+G118+G119</f>
        <v>10687</v>
      </c>
      <c r="H113" s="33">
        <f>+H114+H115+H116+H117+H118+H119</f>
        <v>9698</v>
      </c>
      <c r="I113" s="33">
        <f>+I114+I115+I116+I117+I118+I119</f>
        <v>7938</v>
      </c>
    </row>
    <row r="114" spans="2:10" s="15" customFormat="1" ht="16.149999999999999" customHeight="1">
      <c r="B114" s="34">
        <v>17</v>
      </c>
      <c r="C114" s="34">
        <v>10</v>
      </c>
      <c r="D114" s="34">
        <v>7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26</v>
      </c>
      <c r="H115" s="34">
        <v>9</v>
      </c>
      <c r="I115" s="34">
        <v>17</v>
      </c>
    </row>
    <row r="116" spans="2:10" s="15" customFormat="1" ht="16.149999999999999" customHeight="1">
      <c r="B116" s="34">
        <v>107070</v>
      </c>
      <c r="C116" s="34">
        <v>113563</v>
      </c>
      <c r="D116" s="34">
        <v>456</v>
      </c>
      <c r="E116" s="62" t="s">
        <v>75</v>
      </c>
      <c r="F116" s="23" t="s">
        <v>160</v>
      </c>
      <c r="G116" s="34">
        <v>7760</v>
      </c>
      <c r="H116" s="34">
        <v>7680</v>
      </c>
      <c r="I116" s="34">
        <v>7029</v>
      </c>
    </row>
    <row r="117" spans="2:10" s="15" customFormat="1" ht="16.149999999999999" customHeight="1">
      <c r="B117" s="34">
        <v>1969</v>
      </c>
      <c r="C117" s="34">
        <v>1573</v>
      </c>
      <c r="D117" s="34">
        <v>396</v>
      </c>
      <c r="E117" s="62" t="s">
        <v>76</v>
      </c>
      <c r="F117" s="23" t="s">
        <v>77</v>
      </c>
      <c r="G117" s="34">
        <v>264</v>
      </c>
      <c r="H117" s="34">
        <v>166</v>
      </c>
      <c r="I117" s="34">
        <v>98</v>
      </c>
    </row>
    <row r="118" spans="2:10" s="15" customFormat="1" ht="16.149999999999999" customHeight="1">
      <c r="B118" s="34">
        <v>2977</v>
      </c>
      <c r="C118" s="34">
        <v>2300</v>
      </c>
      <c r="D118" s="34">
        <v>677</v>
      </c>
      <c r="E118" s="23" t="s">
        <v>78</v>
      </c>
      <c r="F118" s="23" t="s">
        <v>79</v>
      </c>
      <c r="G118" s="34">
        <v>2637</v>
      </c>
      <c r="H118" s="34">
        <v>1843</v>
      </c>
      <c r="I118" s="34">
        <v>794</v>
      </c>
    </row>
    <row r="119" spans="2:10" s="46" customFormat="1" ht="16.149999999999999" customHeight="1">
      <c r="B119" s="34">
        <v>8628</v>
      </c>
      <c r="C119" s="34">
        <v>8628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6146</v>
      </c>
      <c r="C122" s="36">
        <f>+H100+H102+H105+H113-C102-C109-C113</f>
        <v>-696</v>
      </c>
      <c r="D122" s="36">
        <f>+I100+I102+I105+I113-D102-D109-D113</f>
        <v>6842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6146</v>
      </c>
      <c r="H137" s="38">
        <f>+C122</f>
        <v>-696</v>
      </c>
      <c r="I137" s="38">
        <f>+D122</f>
        <v>6842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3510</v>
      </c>
      <c r="C139" s="33">
        <f>+C140+C141</f>
        <v>2102</v>
      </c>
      <c r="D139" s="33">
        <f>+D140+D141</f>
        <v>1408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1785</v>
      </c>
      <c r="C140" s="34">
        <v>1008</v>
      </c>
      <c r="D140" s="34">
        <v>777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1725</v>
      </c>
      <c r="C141" s="34">
        <v>1094</v>
      </c>
      <c r="D141" s="34">
        <v>631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2636</v>
      </c>
      <c r="C144" s="36">
        <f>+H137-C139</f>
        <v>-2798</v>
      </c>
      <c r="D144" s="36">
        <f>+I137-D139</f>
        <v>5434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6146</v>
      </c>
      <c r="H161" s="38">
        <f>+C122</f>
        <v>-696</v>
      </c>
      <c r="I161" s="38">
        <f>+D122</f>
        <v>6842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39827</v>
      </c>
      <c r="C163" s="33">
        <f>+H16-H17-H18+C141-H20</f>
        <v>30977</v>
      </c>
      <c r="D163" s="33">
        <f>+I16-I17-I18+D141-I20</f>
        <v>8850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3510</v>
      </c>
      <c r="C164" s="34">
        <f>+C139</f>
        <v>2102</v>
      </c>
      <c r="D164" s="34">
        <f>+D139</f>
        <v>1408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36317</v>
      </c>
      <c r="C165" s="34">
        <f>+C163-C164</f>
        <v>28875</v>
      </c>
      <c r="D165" s="34">
        <f>+D163-D164</f>
        <v>7442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-33681</v>
      </c>
      <c r="C169" s="36">
        <f>+H161-C163-C166</f>
        <v>-31673</v>
      </c>
      <c r="D169" s="36">
        <f>+I161-D163-D166</f>
        <v>-2008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2636</v>
      </c>
      <c r="H184" s="38">
        <f>+C144</f>
        <v>-2798</v>
      </c>
      <c r="I184" s="38">
        <f>+D144</f>
        <v>5434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36317</v>
      </c>
      <c r="C186" s="33">
        <f>+C187</f>
        <v>28875</v>
      </c>
      <c r="D186" s="33">
        <f>+D187</f>
        <v>7442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36317</v>
      </c>
      <c r="C187" s="34">
        <f t="shared" si="0"/>
        <v>28875</v>
      </c>
      <c r="D187" s="34">
        <f t="shared" si="0"/>
        <v>7442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-33681</v>
      </c>
      <c r="C191" s="36">
        <f>+H184-C186</f>
        <v>-31673</v>
      </c>
      <c r="D191" s="36">
        <f>+I184-D186</f>
        <v>-2008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-33681</v>
      </c>
      <c r="H209" s="38">
        <f>+C191</f>
        <v>-31673</v>
      </c>
      <c r="I209" s="38">
        <f>+D191</f>
        <v>-2008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2138</v>
      </c>
      <c r="H211" s="33">
        <f>+H212+H213+H214</f>
        <v>1429</v>
      </c>
      <c r="I211" s="33">
        <f>+I212+I213+I214</f>
        <v>5981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86</v>
      </c>
      <c r="H212" s="34">
        <v>86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1208</v>
      </c>
      <c r="H213" s="34">
        <v>616</v>
      </c>
      <c r="I213" s="34">
        <v>592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844</v>
      </c>
      <c r="H214" s="34">
        <v>727</v>
      </c>
      <c r="I214" s="34">
        <v>5389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545</v>
      </c>
      <c r="H216" s="35">
        <v>556</v>
      </c>
      <c r="I216" s="35">
        <v>5261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-15028</v>
      </c>
      <c r="H217" s="33">
        <f>+H218+H219+H220</f>
        <v>-17520</v>
      </c>
      <c r="I217" s="33">
        <f>+I218+I219+I220</f>
        <v>-2780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-2503</v>
      </c>
      <c r="H219" s="34">
        <v>-2132</v>
      </c>
      <c r="I219" s="34">
        <v>-371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-12525</v>
      </c>
      <c r="H220" s="34">
        <v>-15388</v>
      </c>
      <c r="I220" s="34">
        <v>-2409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-11103</v>
      </c>
      <c r="H222" s="35">
        <v>-14487</v>
      </c>
      <c r="I222" s="35">
        <v>-1888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-46571</v>
      </c>
      <c r="C225" s="36">
        <f>+H209+H211+H217</f>
        <v>-47764</v>
      </c>
      <c r="D225" s="36">
        <f>+I209+I211+I217</f>
        <v>1193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-46571</v>
      </c>
      <c r="H240" s="38">
        <f>+C225</f>
        <v>-47764</v>
      </c>
      <c r="I240" s="38">
        <f>+D225</f>
        <v>1193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14833</v>
      </c>
      <c r="C242" s="33">
        <f t="shared" ref="C242:D242" si="1">C243+C245+C246</f>
        <v>9604</v>
      </c>
      <c r="D242" s="33">
        <f t="shared" si="1"/>
        <v>5229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14846</v>
      </c>
      <c r="C243" s="37">
        <v>9591</v>
      </c>
      <c r="D243" s="37">
        <v>5255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-9881</v>
      </c>
      <c r="C244" s="33">
        <v>-6957</v>
      </c>
      <c r="D244" s="33">
        <v>-2924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-31</v>
      </c>
      <c r="C245" s="37">
        <v>0</v>
      </c>
      <c r="D245" s="37">
        <v>-31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18</v>
      </c>
      <c r="C246" s="37">
        <v>13</v>
      </c>
      <c r="D246" s="37">
        <v>5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5" customFormat="1" ht="14">
      <c r="B247" s="33">
        <v>552</v>
      </c>
      <c r="C247" s="33">
        <v>520</v>
      </c>
      <c r="D247" s="33">
        <v>32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-52075</v>
      </c>
      <c r="C249" s="36">
        <f t="shared" ref="C249:D249" si="2">+H240-C243-C244-C245-C247-C246</f>
        <v>-50931</v>
      </c>
      <c r="D249" s="36">
        <f t="shared" si="2"/>
        <v>-1144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53" priority="2" operator="notEqual">
      <formula>B47+B48</formula>
    </cfRule>
  </conditionalFormatting>
  <conditionalFormatting sqref="B109:D109">
    <cfRule type="cellIs" dxfId="52" priority="1" operator="notEqual">
      <formula>B110+B111+B112</formula>
    </cfRule>
  </conditionalFormatting>
  <hyperlinks>
    <hyperlink ref="I4" location="Indice!A1" display="indice" xr:uid="{00000000-0004-0000-20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0.249977111117893"/>
  </sheetPr>
  <dimension ref="A1:N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3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3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3" s="105" customFormat="1" ht="18.5">
      <c r="A3" s="103"/>
      <c r="B3" s="91" t="s">
        <v>204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3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3" ht="12.75" customHeight="1"/>
    <row r="6" spans="1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5.25" customHeight="1">
      <c r="B7" s="8"/>
    </row>
    <row r="8" spans="1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1:13" ht="3" customHeight="1">
      <c r="B9" s="8"/>
    </row>
    <row r="10" spans="1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1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1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1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212062</v>
      </c>
      <c r="J16" s="33">
        <f>+C46+C51+C52+C21+C25</f>
        <v>43593</v>
      </c>
      <c r="K16" s="33">
        <f>+D46+D51+D52+D21+D25</f>
        <v>115421</v>
      </c>
      <c r="L16" s="33">
        <f>+E46+E51+E52+E21+E25</f>
        <v>48763</v>
      </c>
      <c r="M16" s="33">
        <f>+F46+F51+F52+F21+F25</f>
        <v>4285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9698</v>
      </c>
      <c r="J17" s="34">
        <v>1564</v>
      </c>
      <c r="K17" s="34">
        <v>3458</v>
      </c>
      <c r="L17" s="34">
        <v>4614</v>
      </c>
      <c r="M17" s="34">
        <v>62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8005</v>
      </c>
      <c r="J18" s="34">
        <v>2449</v>
      </c>
      <c r="K18" s="34">
        <v>5226</v>
      </c>
      <c r="L18" s="34">
        <v>328</v>
      </c>
      <c r="M18" s="34">
        <v>2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194359</v>
      </c>
      <c r="J19" s="34">
        <f>+J16-J17-J18</f>
        <v>39580</v>
      </c>
      <c r="K19" s="34">
        <f>+K16-K17-K18</f>
        <v>106737</v>
      </c>
      <c r="L19" s="34">
        <f>+L16-L17-L18</f>
        <v>43821</v>
      </c>
      <c r="M19" s="34">
        <f>+M16-M17-M18</f>
        <v>4221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5986</v>
      </c>
      <c r="J20" s="42">
        <v>1550</v>
      </c>
      <c r="K20" s="42">
        <v>2339</v>
      </c>
      <c r="L20" s="42">
        <v>2093</v>
      </c>
      <c r="M20" s="42">
        <v>4</v>
      </c>
    </row>
    <row r="21" spans="2:13" s="13" customFormat="1" ht="16.149999999999999" customHeight="1">
      <c r="B21" s="33">
        <v>61493</v>
      </c>
      <c r="C21" s="33">
        <v>9622</v>
      </c>
      <c r="D21" s="33">
        <v>29809</v>
      </c>
      <c r="E21" s="33">
        <v>20821</v>
      </c>
      <c r="F21" s="33">
        <v>1241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150569</v>
      </c>
      <c r="C23" s="36">
        <f>+J16-C21</f>
        <v>33971</v>
      </c>
      <c r="D23" s="36">
        <f>+K16-D21</f>
        <v>85612</v>
      </c>
      <c r="E23" s="36">
        <f>+L16-E21</f>
        <v>27942</v>
      </c>
      <c r="F23" s="36">
        <f>+M16-F21</f>
        <v>3044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v>27936</v>
      </c>
      <c r="C25" s="33">
        <v>10190</v>
      </c>
      <c r="D25" s="33">
        <v>11375</v>
      </c>
      <c r="E25" s="33">
        <v>6001</v>
      </c>
      <c r="F25" s="33">
        <v>370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122633</v>
      </c>
      <c r="C27" s="36">
        <f>+C23-C25</f>
        <v>23781</v>
      </c>
      <c r="D27" s="36">
        <f>+D23-D25</f>
        <v>74237</v>
      </c>
      <c r="E27" s="36">
        <f>+E23-E25</f>
        <v>21941</v>
      </c>
      <c r="F27" s="36">
        <f>+F23-F25</f>
        <v>2674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122633</v>
      </c>
      <c r="J44" s="38">
        <f>+C27</f>
        <v>23781</v>
      </c>
      <c r="K44" s="38">
        <f>+D27</f>
        <v>74237</v>
      </c>
      <c r="L44" s="38">
        <f>+E27</f>
        <v>21941</v>
      </c>
      <c r="M44" s="38">
        <f>+F27</f>
        <v>2674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122294</v>
      </c>
      <c r="C46" s="33">
        <v>23683</v>
      </c>
      <c r="D46" s="33">
        <v>74042</v>
      </c>
      <c r="E46" s="33">
        <v>21913</v>
      </c>
      <c r="F46" s="33">
        <v>2656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95138</v>
      </c>
      <c r="C47" s="34">
        <v>18112</v>
      </c>
      <c r="D47" s="34">
        <v>58207</v>
      </c>
      <c r="E47" s="34">
        <v>16744</v>
      </c>
      <c r="F47" s="34">
        <v>2075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27156</v>
      </c>
      <c r="C48" s="34">
        <f>SUM(C49:C50)</f>
        <v>5571</v>
      </c>
      <c r="D48" s="34">
        <f>SUM(D49:D50)</f>
        <v>15835</v>
      </c>
      <c r="E48" s="34">
        <f>SUM(E49:E50)</f>
        <v>5169</v>
      </c>
      <c r="F48" s="34">
        <f>SUM(F49:F50)</f>
        <v>581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18680</v>
      </c>
      <c r="C49" s="84">
        <v>2128</v>
      </c>
      <c r="D49" s="84">
        <v>11218</v>
      </c>
      <c r="E49" s="84">
        <v>4819</v>
      </c>
      <c r="F49" s="84">
        <v>515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8476</v>
      </c>
      <c r="C50" s="84">
        <v>3443</v>
      </c>
      <c r="D50" s="84">
        <v>4617</v>
      </c>
      <c r="E50" s="84">
        <v>350</v>
      </c>
      <c r="F50" s="84">
        <v>66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339</v>
      </c>
      <c r="C51" s="33">
        <v>98</v>
      </c>
      <c r="D51" s="33">
        <v>195</v>
      </c>
      <c r="E51" s="33">
        <v>28</v>
      </c>
      <c r="F51" s="33">
        <v>18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102441</v>
      </c>
      <c r="J70" s="33">
        <f>+J71+J75</f>
        <v>69877</v>
      </c>
      <c r="K70" s="33">
        <f>+K71+K75</f>
        <v>11987</v>
      </c>
      <c r="L70" s="33">
        <f>+L71+L75</f>
        <v>20577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87773</v>
      </c>
      <c r="J71" s="34">
        <f>+J72+J73+J74</f>
        <v>69455</v>
      </c>
      <c r="K71" s="34">
        <f>+K72+K73+K74</f>
        <v>11650</v>
      </c>
      <c r="L71" s="34">
        <f>+L72+L73+L74</f>
        <v>6668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54101</v>
      </c>
      <c r="J72" s="34">
        <v>48325</v>
      </c>
      <c r="K72" s="34">
        <v>1830</v>
      </c>
      <c r="L72" s="34">
        <v>3946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127</v>
      </c>
      <c r="J73" s="34">
        <v>35</v>
      </c>
      <c r="K73" s="34">
        <v>49</v>
      </c>
      <c r="L73" s="34">
        <v>43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33545</v>
      </c>
      <c r="J74" s="34">
        <v>21095</v>
      </c>
      <c r="K74" s="34">
        <v>9771</v>
      </c>
      <c r="L74" s="34">
        <v>2679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14668</v>
      </c>
      <c r="J75" s="34">
        <v>422</v>
      </c>
      <c r="K75" s="34">
        <v>337</v>
      </c>
      <c r="L75" s="34">
        <v>13909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-12044</v>
      </c>
      <c r="J76" s="33">
        <f>+J77+J78</f>
        <v>-2822</v>
      </c>
      <c r="K76" s="33">
        <f>+K77+K78</f>
        <v>-3920</v>
      </c>
      <c r="L76" s="33">
        <f>+L77+L78</f>
        <v>-1640</v>
      </c>
      <c r="M76" s="33">
        <f>+M77+M78</f>
        <v>-3662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-5028</v>
      </c>
      <c r="J77" s="34">
        <v>-1505</v>
      </c>
      <c r="K77" s="34">
        <v>-1912</v>
      </c>
      <c r="L77" s="34">
        <v>-1611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-7016</v>
      </c>
      <c r="J78" s="34">
        <v>-1317</v>
      </c>
      <c r="K78" s="34">
        <v>-2008</v>
      </c>
      <c r="L78" s="34">
        <v>-29</v>
      </c>
      <c r="M78" s="34">
        <v>-3662</v>
      </c>
    </row>
    <row r="79" spans="2:13" s="13" customFormat="1" ht="16.149999999999999" customHeight="1">
      <c r="B79" s="33">
        <f>+B80+B81+B82</f>
        <v>26571</v>
      </c>
      <c r="C79" s="33">
        <f>+C80+C81+C82</f>
        <v>22717</v>
      </c>
      <c r="D79" s="33">
        <f>+D80+D81+D82</f>
        <v>5421</v>
      </c>
      <c r="E79" s="33">
        <f>+E80+E81+E82</f>
        <v>1064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10422</v>
      </c>
      <c r="J79" s="33">
        <f>+J80+J81+J82</f>
        <v>8617</v>
      </c>
      <c r="K79" s="33">
        <f>+K80+K81+K82</f>
        <v>564</v>
      </c>
      <c r="L79" s="33">
        <f>+L80+L81+L82</f>
        <v>615</v>
      </c>
      <c r="M79" s="33">
        <f>+M80+M81+M82</f>
        <v>3257</v>
      </c>
    </row>
    <row r="80" spans="2:13" s="15" customFormat="1" ht="16.149999999999999" customHeight="1">
      <c r="B80" s="34">
        <v>26562</v>
      </c>
      <c r="C80" s="43">
        <v>22709</v>
      </c>
      <c r="D80" s="43">
        <v>5421</v>
      </c>
      <c r="E80" s="43">
        <v>1063</v>
      </c>
      <c r="F80" s="43">
        <v>0</v>
      </c>
      <c r="G80" s="23" t="s">
        <v>50</v>
      </c>
      <c r="H80" s="23" t="s">
        <v>133</v>
      </c>
      <c r="I80" s="43">
        <v>5522</v>
      </c>
      <c r="J80" s="43">
        <v>3890</v>
      </c>
      <c r="K80" s="43">
        <v>528</v>
      </c>
      <c r="L80" s="43">
        <v>481</v>
      </c>
      <c r="M80" s="43">
        <v>3254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4533</v>
      </c>
      <c r="J81" s="43">
        <v>4417</v>
      </c>
      <c r="K81" s="43">
        <v>31</v>
      </c>
      <c r="L81" s="43">
        <v>82</v>
      </c>
      <c r="M81" s="43">
        <v>3</v>
      </c>
    </row>
    <row r="82" spans="2:13" s="15" customFormat="1" ht="16.149999999999999" customHeight="1">
      <c r="B82" s="34">
        <v>9</v>
      </c>
      <c r="C82" s="43">
        <v>8</v>
      </c>
      <c r="D82" s="43">
        <v>0</v>
      </c>
      <c r="E82" s="43">
        <v>1</v>
      </c>
      <c r="F82" s="43">
        <v>0</v>
      </c>
      <c r="G82" s="23" t="s">
        <v>53</v>
      </c>
      <c r="H82" s="23" t="s">
        <v>54</v>
      </c>
      <c r="I82" s="43">
        <v>367</v>
      </c>
      <c r="J82" s="43">
        <v>310</v>
      </c>
      <c r="K82" s="43">
        <v>5</v>
      </c>
      <c r="L82" s="43">
        <v>52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74248</v>
      </c>
      <c r="C85" s="36">
        <f>+J68+J70+J76+J79-C79</f>
        <v>52955</v>
      </c>
      <c r="D85" s="36">
        <f>+K68+K70+K76+K79-D79</f>
        <v>3210</v>
      </c>
      <c r="E85" s="36">
        <f>+L68+L70+L76+L79-E79</f>
        <v>18488</v>
      </c>
      <c r="F85" s="36">
        <f>+M68+M70+M76+M79-F79</f>
        <v>-405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74248</v>
      </c>
      <c r="J100" s="38">
        <f>+C85</f>
        <v>52955</v>
      </c>
      <c r="K100" s="38">
        <f>+D85</f>
        <v>3210</v>
      </c>
      <c r="L100" s="38">
        <f>+E85</f>
        <v>18488</v>
      </c>
      <c r="M100" s="38">
        <f>+F85</f>
        <v>-405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53</v>
      </c>
      <c r="C102" s="33">
        <f>+C103+C104</f>
        <v>14</v>
      </c>
      <c r="D102" s="33">
        <f>+D103+D104</f>
        <v>25</v>
      </c>
      <c r="E102" s="33">
        <f>+E103+E104</f>
        <v>14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98373</v>
      </c>
      <c r="J102" s="33">
        <f>+J103+J104</f>
        <v>56384</v>
      </c>
      <c r="K102" s="33">
        <f>+K103+K104</f>
        <v>34041</v>
      </c>
      <c r="L102" s="33">
        <f>+L103+L104</f>
        <v>7948</v>
      </c>
      <c r="M102" s="33">
        <f>+M103+M104</f>
        <v>0</v>
      </c>
    </row>
    <row r="103" spans="2:13" s="15" customFormat="1" ht="16.149999999999999" customHeight="1">
      <c r="B103" s="34">
        <v>53</v>
      </c>
      <c r="C103" s="34">
        <v>14</v>
      </c>
      <c r="D103" s="34">
        <v>25</v>
      </c>
      <c r="E103" s="34">
        <v>14</v>
      </c>
      <c r="F103" s="34">
        <v>0</v>
      </c>
      <c r="G103" s="62" t="s">
        <v>60</v>
      </c>
      <c r="H103" s="23" t="s">
        <v>61</v>
      </c>
      <c r="I103" s="34">
        <v>95704</v>
      </c>
      <c r="J103" s="34">
        <v>56169</v>
      </c>
      <c r="K103" s="34">
        <v>33972</v>
      </c>
      <c r="L103" s="34">
        <v>5563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2669</v>
      </c>
      <c r="J104" s="34">
        <v>215</v>
      </c>
      <c r="K104" s="34">
        <v>69</v>
      </c>
      <c r="L104" s="34">
        <v>2385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135458</v>
      </c>
      <c r="J105" s="33">
        <f>+J106+J107+J108</f>
        <v>11039</v>
      </c>
      <c r="K105" s="33">
        <f>+K106+K107+K108</f>
        <v>463</v>
      </c>
      <c r="L105" s="33">
        <f>+L106+L107+L108</f>
        <v>350</v>
      </c>
      <c r="M105" s="33">
        <f>+M106+M107+M108</f>
        <v>123606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88404</v>
      </c>
      <c r="J106" s="34">
        <v>1771</v>
      </c>
      <c r="K106" s="34">
        <v>0</v>
      </c>
      <c r="L106" s="34">
        <v>0</v>
      </c>
      <c r="M106" s="34">
        <v>86633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8476</v>
      </c>
      <c r="J107" s="34">
        <v>7597</v>
      </c>
      <c r="K107" s="34">
        <v>463</v>
      </c>
      <c r="L107" s="34">
        <v>350</v>
      </c>
      <c r="M107" s="34">
        <v>66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38578</v>
      </c>
      <c r="J108" s="34">
        <v>1671</v>
      </c>
      <c r="K108" s="34">
        <v>0</v>
      </c>
      <c r="L108" s="34">
        <v>0</v>
      </c>
      <c r="M108" s="34">
        <v>36907</v>
      </c>
    </row>
    <row r="109" spans="2:13" s="13" customFormat="1" ht="28">
      <c r="B109" s="33">
        <v>162788</v>
      </c>
      <c r="C109" s="33">
        <v>14480</v>
      </c>
      <c r="D109" s="33">
        <v>3352</v>
      </c>
      <c r="E109" s="33">
        <v>901</v>
      </c>
      <c r="F109" s="33">
        <v>144055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140133</v>
      </c>
      <c r="C110" s="34">
        <v>0</v>
      </c>
      <c r="D110" s="34">
        <v>0</v>
      </c>
      <c r="E110" s="34">
        <v>0</v>
      </c>
      <c r="F110" s="34">
        <v>140133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13706</v>
      </c>
      <c r="C111" s="34">
        <v>12780</v>
      </c>
      <c r="D111" s="34">
        <v>510</v>
      </c>
      <c r="E111" s="34">
        <v>350</v>
      </c>
      <c r="F111" s="34">
        <v>66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8949</v>
      </c>
      <c r="C112" s="34">
        <v>1700</v>
      </c>
      <c r="D112" s="34">
        <v>2842</v>
      </c>
      <c r="E112" s="34">
        <v>551</v>
      </c>
      <c r="F112" s="34">
        <v>3856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20122</v>
      </c>
      <c r="C113" s="33">
        <f>+C114+C115+C116+C117+C118+C119</f>
        <v>114877</v>
      </c>
      <c r="D113" s="33">
        <f>+D114+D115+D116+D117+D118+D119</f>
        <v>25744</v>
      </c>
      <c r="E113" s="33">
        <f>+E114+E115+E116+E117+E118+E119</f>
        <v>15057</v>
      </c>
      <c r="F113" s="33">
        <f>+F114+F115+F116+F117+F118+F119</f>
        <v>5716</v>
      </c>
      <c r="G113" s="61" t="s">
        <v>69</v>
      </c>
      <c r="H113" s="47" t="s">
        <v>70</v>
      </c>
      <c r="I113" s="33">
        <f>+I114+I115+I116+I117+I118+I119</f>
        <v>8556</v>
      </c>
      <c r="J113" s="33">
        <f>+J114+J115+J116+J117+J118+J119</f>
        <v>24558</v>
      </c>
      <c r="K113" s="33">
        <f>+K114+K115+K116+K117+K118+K119</f>
        <v>72934</v>
      </c>
      <c r="L113" s="33">
        <f>+L114+L115+L116+L117+L118+L119</f>
        <v>22362</v>
      </c>
      <c r="M113" s="33">
        <f>+M114+M115+M116+M117+M118+M119</f>
        <v>29974</v>
      </c>
    </row>
    <row r="114" spans="2:14" s="15" customFormat="1" ht="16.149999999999999" customHeight="1">
      <c r="B114" s="34">
        <v>231</v>
      </c>
      <c r="C114" s="34">
        <v>16</v>
      </c>
      <c r="D114" s="34">
        <v>83</v>
      </c>
      <c r="E114" s="34">
        <v>129</v>
      </c>
      <c r="F114" s="34">
        <v>3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190</v>
      </c>
      <c r="J115" s="34">
        <v>26</v>
      </c>
      <c r="K115" s="34">
        <v>43</v>
      </c>
      <c r="L115" s="34">
        <v>120</v>
      </c>
      <c r="M115" s="34">
        <v>1</v>
      </c>
    </row>
    <row r="116" spans="2:14" s="15" customFormat="1" ht="16.149999999999999" customHeight="1">
      <c r="B116" s="34">
        <v>0</v>
      </c>
      <c r="C116" s="34">
        <v>99669</v>
      </c>
      <c r="D116" s="34">
        <v>22538</v>
      </c>
      <c r="E116" s="34">
        <v>13370</v>
      </c>
      <c r="F116" s="34">
        <v>5695</v>
      </c>
      <c r="G116" s="62" t="s">
        <v>75</v>
      </c>
      <c r="H116" s="23" t="s">
        <v>160</v>
      </c>
      <c r="I116" s="34">
        <v>0</v>
      </c>
      <c r="J116" s="34">
        <v>21751</v>
      </c>
      <c r="K116" s="34">
        <v>70571</v>
      </c>
      <c r="L116" s="34">
        <v>20491</v>
      </c>
      <c r="M116" s="34">
        <v>28459</v>
      </c>
    </row>
    <row r="117" spans="2:14" s="15" customFormat="1" ht="16.149999999999999" customHeight="1">
      <c r="B117" s="34">
        <v>1778</v>
      </c>
      <c r="C117" s="34">
        <v>1778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1620</v>
      </c>
      <c r="J117" s="34">
        <v>220</v>
      </c>
      <c r="K117" s="34">
        <v>544</v>
      </c>
      <c r="L117" s="34">
        <v>7</v>
      </c>
      <c r="M117" s="34">
        <v>849</v>
      </c>
    </row>
    <row r="118" spans="2:14" s="15" customFormat="1" ht="16.149999999999999" customHeight="1">
      <c r="B118" s="34">
        <v>8237</v>
      </c>
      <c r="C118" s="34">
        <v>3538</v>
      </c>
      <c r="D118" s="34">
        <v>3123</v>
      </c>
      <c r="E118" s="34">
        <v>1558</v>
      </c>
      <c r="F118" s="34">
        <v>18</v>
      </c>
      <c r="G118" s="23" t="s">
        <v>78</v>
      </c>
      <c r="H118" s="23" t="s">
        <v>79</v>
      </c>
      <c r="I118" s="34">
        <v>6746</v>
      </c>
      <c r="J118" s="34">
        <v>2561</v>
      </c>
      <c r="K118" s="34">
        <v>1776</v>
      </c>
      <c r="L118" s="34">
        <v>1744</v>
      </c>
      <c r="M118" s="34">
        <v>665</v>
      </c>
    </row>
    <row r="119" spans="2:14" s="46" customFormat="1" ht="16.149999999999999" customHeight="1">
      <c r="B119" s="34">
        <v>9876</v>
      </c>
      <c r="C119" s="34">
        <v>9876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133672</v>
      </c>
      <c r="C122" s="36">
        <f>+J100+J102+J105+J113-C102-C109-C113</f>
        <v>15565</v>
      </c>
      <c r="D122" s="36">
        <f>+K100+K102+K105+K113-D102-D109-D113</f>
        <v>81527</v>
      </c>
      <c r="E122" s="36">
        <f>+L100+L102+L105+L113-E102-E109-E113</f>
        <v>33176</v>
      </c>
      <c r="F122" s="36">
        <f>+M100+M102+M105+M113-F102-F109-F113</f>
        <v>3404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3" ht="3" customHeight="1">
      <c r="B129" s="22"/>
    </row>
    <row r="130" spans="2:13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3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3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3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3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3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3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3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133672</v>
      </c>
      <c r="J137" s="38">
        <f>+C122</f>
        <v>15565</v>
      </c>
      <c r="K137" s="38">
        <f>+D122</f>
        <v>81527</v>
      </c>
      <c r="L137" s="38">
        <f>+E122</f>
        <v>33176</v>
      </c>
      <c r="M137" s="38">
        <f>+F122</f>
        <v>3404</v>
      </c>
    </row>
    <row r="138" spans="2:13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3" s="13" customFormat="1" ht="16.149999999999999" customHeight="1">
      <c r="B139" s="33">
        <f>+B140+B141</f>
        <v>124916</v>
      </c>
      <c r="C139" s="33">
        <f>+C140+C141</f>
        <v>3176</v>
      </c>
      <c r="D139" s="33">
        <f>+D140+D141</f>
        <v>105767</v>
      </c>
      <c r="E139" s="33">
        <f>+E140+E141</f>
        <v>12388</v>
      </c>
      <c r="F139" s="33">
        <f>+F140+F141</f>
        <v>3585</v>
      </c>
      <c r="G139" s="61" t="s">
        <v>83</v>
      </c>
      <c r="H139" s="47" t="s">
        <v>84</v>
      </c>
      <c r="I139" s="33"/>
      <c r="J139" s="33"/>
      <c r="K139" s="33"/>
      <c r="L139" s="33"/>
      <c r="M139" s="33"/>
    </row>
    <row r="140" spans="2:13" s="15" customFormat="1" ht="15" customHeight="1">
      <c r="B140" s="34">
        <v>94303</v>
      </c>
      <c r="C140" s="34">
        <v>1705</v>
      </c>
      <c r="D140" s="34">
        <v>77903</v>
      </c>
      <c r="E140" s="34">
        <v>11692</v>
      </c>
      <c r="F140" s="34">
        <v>3003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3" s="15" customFormat="1" ht="27.65" customHeight="1">
      <c r="B141" s="34">
        <v>30613</v>
      </c>
      <c r="C141" s="34">
        <v>1471</v>
      </c>
      <c r="D141" s="34">
        <v>27864</v>
      </c>
      <c r="E141" s="34">
        <v>696</v>
      </c>
      <c r="F141" s="34">
        <v>582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3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3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3" s="17" customFormat="1" ht="16" customHeight="1">
      <c r="B144" s="36">
        <f>+I137-B139</f>
        <v>8756</v>
      </c>
      <c r="C144" s="36">
        <f>+J137-C139</f>
        <v>12389</v>
      </c>
      <c r="D144" s="36">
        <f>+K137-D139</f>
        <v>-24240</v>
      </c>
      <c r="E144" s="36">
        <f>+L137-E139</f>
        <v>20788</v>
      </c>
      <c r="F144" s="36">
        <f>+M137-F139</f>
        <v>-181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133672</v>
      </c>
      <c r="J161" s="38">
        <f>+C122</f>
        <v>15565</v>
      </c>
      <c r="K161" s="38">
        <f>+D122</f>
        <v>81527</v>
      </c>
      <c r="L161" s="38">
        <f>+E122</f>
        <v>33176</v>
      </c>
      <c r="M161" s="38">
        <f>+F122</f>
        <v>3404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218986</v>
      </c>
      <c r="C163" s="33">
        <f>+J16-J17-J18+C141-J20</f>
        <v>39501</v>
      </c>
      <c r="D163" s="33">
        <f>+K16-K17-K18+D141-K20</f>
        <v>132262</v>
      </c>
      <c r="E163" s="33">
        <f>+L16-L17-L18+E141-L20</f>
        <v>42424</v>
      </c>
      <c r="F163" s="33">
        <f>+M16-M17-M18+F141-M20</f>
        <v>4799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124916</v>
      </c>
      <c r="C164" s="34">
        <f>+C139</f>
        <v>3176</v>
      </c>
      <c r="D164" s="34">
        <f>+D139</f>
        <v>105767</v>
      </c>
      <c r="E164" s="34">
        <f>+E139</f>
        <v>12388</v>
      </c>
      <c r="F164" s="34">
        <f>+F139</f>
        <v>3585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94070</v>
      </c>
      <c r="C165" s="34">
        <f>+C163-C164</f>
        <v>36325</v>
      </c>
      <c r="D165" s="34">
        <f>+D163-D164</f>
        <v>26495</v>
      </c>
      <c r="E165" s="34">
        <f>+E163-E164</f>
        <v>30036</v>
      </c>
      <c r="F165" s="34">
        <f>+F163-F164</f>
        <v>1214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-85314</v>
      </c>
      <c r="C169" s="36">
        <f>+J161-C163-C166</f>
        <v>-23936</v>
      </c>
      <c r="D169" s="36">
        <f>+K161-D163-D166</f>
        <v>-50735</v>
      </c>
      <c r="E169" s="36">
        <f>+L161-E163-E166</f>
        <v>-9248</v>
      </c>
      <c r="F169" s="36">
        <f>+M161-F163-F166</f>
        <v>-1395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8756</v>
      </c>
      <c r="J184" s="38">
        <f>+C144</f>
        <v>12389</v>
      </c>
      <c r="K184" s="38">
        <f>+D144</f>
        <v>-24240</v>
      </c>
      <c r="L184" s="38">
        <f>+E144</f>
        <v>20788</v>
      </c>
      <c r="M184" s="38">
        <f>+F144</f>
        <v>-181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94070</v>
      </c>
      <c r="C186" s="33">
        <f>+C187</f>
        <v>36325</v>
      </c>
      <c r="D186" s="33">
        <f>+D187</f>
        <v>26495</v>
      </c>
      <c r="E186" s="33">
        <f>+E187</f>
        <v>30036</v>
      </c>
      <c r="F186" s="33">
        <f>+F187</f>
        <v>1214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0">+B165</f>
        <v>94070</v>
      </c>
      <c r="C187" s="34">
        <f t="shared" si="0"/>
        <v>36325</v>
      </c>
      <c r="D187" s="34">
        <f t="shared" si="0"/>
        <v>26495</v>
      </c>
      <c r="E187" s="34">
        <f t="shared" si="0"/>
        <v>30036</v>
      </c>
      <c r="F187" s="34">
        <f t="shared" si="0"/>
        <v>1214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33">
        <f t="shared" si="0"/>
        <v>0</v>
      </c>
      <c r="F188" s="33">
        <f t="shared" si="0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-85314</v>
      </c>
      <c r="C191" s="36">
        <f>+J184-C186</f>
        <v>-23936</v>
      </c>
      <c r="D191" s="36">
        <f>+K184-D186</f>
        <v>-50735</v>
      </c>
      <c r="E191" s="36">
        <f>+L184-E186</f>
        <v>-9248</v>
      </c>
      <c r="F191" s="36">
        <f>+M184-F186</f>
        <v>-1395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-85314</v>
      </c>
      <c r="J209" s="38">
        <f>+C191</f>
        <v>-23936</v>
      </c>
      <c r="K209" s="38">
        <f>+D191</f>
        <v>-50735</v>
      </c>
      <c r="L209" s="38">
        <f>+E191</f>
        <v>-9248</v>
      </c>
      <c r="M209" s="38">
        <f>+F191</f>
        <v>-1395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8394</v>
      </c>
      <c r="J211" s="33">
        <f>+J212+J213+J214</f>
        <v>1735</v>
      </c>
      <c r="K211" s="33">
        <f>+K212+K213+K214</f>
        <v>8491</v>
      </c>
      <c r="L211" s="33">
        <f>+L212+L213+L214</f>
        <v>5761</v>
      </c>
      <c r="M211" s="33">
        <f>+M212+M213+M214</f>
        <v>74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3892</v>
      </c>
      <c r="J212" s="34">
        <v>119</v>
      </c>
      <c r="K212" s="34">
        <v>2020</v>
      </c>
      <c r="L212" s="34">
        <v>1753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3646</v>
      </c>
      <c r="J213" s="34">
        <v>821</v>
      </c>
      <c r="K213" s="34">
        <v>2578</v>
      </c>
      <c r="L213" s="34">
        <v>247</v>
      </c>
      <c r="M213" s="34">
        <v>0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856</v>
      </c>
      <c r="J214" s="34">
        <v>795</v>
      </c>
      <c r="K214" s="34">
        <v>3893</v>
      </c>
      <c r="L214" s="34">
        <v>3761</v>
      </c>
      <c r="M214" s="34">
        <v>74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459</v>
      </c>
      <c r="K216" s="35">
        <v>3593</v>
      </c>
      <c r="L216" s="35">
        <v>3542</v>
      </c>
      <c r="M216" s="35">
        <v>73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-13633</v>
      </c>
      <c r="J217" s="33">
        <f>+J218+J219+J220</f>
        <v>-13653</v>
      </c>
      <c r="K217" s="33">
        <f>+K218+K219+K220</f>
        <v>-6758</v>
      </c>
      <c r="L217" s="33">
        <f>+L218+L219+L220</f>
        <v>-882</v>
      </c>
      <c r="M217" s="33">
        <f>+M218+M219+M220</f>
        <v>-7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-6809</v>
      </c>
      <c r="J219" s="34">
        <v>-2624</v>
      </c>
      <c r="K219" s="34">
        <v>-3616</v>
      </c>
      <c r="L219" s="34">
        <v>-566</v>
      </c>
      <c r="M219" s="34">
        <v>-3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-6824</v>
      </c>
      <c r="J220" s="34">
        <v>-11029</v>
      </c>
      <c r="K220" s="34">
        <v>-3142</v>
      </c>
      <c r="L220" s="34">
        <v>-316</v>
      </c>
      <c r="M220" s="34">
        <v>-4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-4751</v>
      </c>
      <c r="K222" s="35">
        <v>-2690</v>
      </c>
      <c r="L222" s="35">
        <v>-222</v>
      </c>
      <c r="M222" s="35">
        <v>-4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-90553</v>
      </c>
      <c r="C225" s="36">
        <f>+J209+J211+J217</f>
        <v>-35854</v>
      </c>
      <c r="D225" s="36">
        <f>+K209+K211+K217</f>
        <v>-49002</v>
      </c>
      <c r="E225" s="36">
        <f>+L209+L211+L217</f>
        <v>-4369</v>
      </c>
      <c r="F225" s="36">
        <f>+M209+M211+M217</f>
        <v>-1328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-90553</v>
      </c>
      <c r="J240" s="38">
        <f>+C225</f>
        <v>-35854</v>
      </c>
      <c r="K240" s="38">
        <f>+D225</f>
        <v>-49002</v>
      </c>
      <c r="L240" s="38">
        <f>+E225</f>
        <v>-4369</v>
      </c>
      <c r="M240" s="38">
        <f>+F225</f>
        <v>-1328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40026</v>
      </c>
      <c r="C242" s="33">
        <f t="shared" ref="C242:F242" si="1">C243+C245+C246</f>
        <v>12533</v>
      </c>
      <c r="D242" s="33">
        <f t="shared" si="1"/>
        <v>17059</v>
      </c>
      <c r="E242" s="33">
        <f t="shared" si="1"/>
        <v>10150</v>
      </c>
      <c r="F242" s="33">
        <f t="shared" si="1"/>
        <v>284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40001</v>
      </c>
      <c r="C243" s="37">
        <v>12508</v>
      </c>
      <c r="D243" s="37">
        <v>17059</v>
      </c>
      <c r="E243" s="37">
        <v>10150</v>
      </c>
      <c r="F243" s="37">
        <v>284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v>-27936</v>
      </c>
      <c r="C244" s="33">
        <v>-10190</v>
      </c>
      <c r="D244" s="33">
        <v>-11375</v>
      </c>
      <c r="E244" s="33">
        <v>-6001</v>
      </c>
      <c r="F244" s="33">
        <v>-370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11</v>
      </c>
      <c r="C245" s="37">
        <v>11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14</v>
      </c>
      <c r="C246" s="37">
        <v>14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932</v>
      </c>
      <c r="C247" s="33">
        <v>769</v>
      </c>
      <c r="D247" s="33">
        <v>175</v>
      </c>
      <c r="E247" s="33">
        <v>-12</v>
      </c>
      <c r="F247" s="33">
        <v>0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-103575</v>
      </c>
      <c r="C249" s="36">
        <f t="shared" ref="C249:F249" si="2">+J240-C243-C244-C245-C247-C246</f>
        <v>-38966</v>
      </c>
      <c r="D249" s="36">
        <f t="shared" si="2"/>
        <v>-54861</v>
      </c>
      <c r="E249" s="36">
        <f t="shared" si="2"/>
        <v>-8506</v>
      </c>
      <c r="F249" s="36">
        <f t="shared" si="2"/>
        <v>-1242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phoneticPr fontId="37" type="noConversion"/>
  <conditionalFormatting sqref="B46:F46">
    <cfRule type="cellIs" dxfId="51" priority="2" operator="notEqual">
      <formula>B47+B48</formula>
    </cfRule>
  </conditionalFormatting>
  <conditionalFormatting sqref="B109:F109">
    <cfRule type="cellIs" dxfId="50" priority="1" operator="notEqual">
      <formula>B110+B111+B112</formula>
    </cfRule>
  </conditionalFormatting>
  <hyperlinks>
    <hyperlink ref="M4" location="Indice!A1" display="indice" xr:uid="{00000000-0004-0000-21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6" tint="0.39997558519241921"/>
  </sheetPr>
  <dimension ref="A1:J251"/>
  <sheetViews>
    <sheetView zoomScaleNormal="100" workbookViewId="0">
      <pane ySplit="4" topLeftCell="A100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207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43593</v>
      </c>
      <c r="H16" s="33">
        <f>+C46+C51+C52+C21+C25</f>
        <v>31610</v>
      </c>
      <c r="I16" s="33">
        <f>+D46+D51+D52+D21+D25</f>
        <v>11983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1564</v>
      </c>
      <c r="H17" s="34">
        <v>438</v>
      </c>
      <c r="I17" s="34">
        <v>1126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2449</v>
      </c>
      <c r="H18" s="34">
        <v>150</v>
      </c>
      <c r="I18" s="34">
        <v>2299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39580</v>
      </c>
      <c r="H19" s="34">
        <f>+H16-H17-H18</f>
        <v>31022</v>
      </c>
      <c r="I19" s="34">
        <f>+I16-I17-I18</f>
        <v>8558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1550</v>
      </c>
      <c r="H20" s="42">
        <v>1301</v>
      </c>
      <c r="I20" s="42">
        <v>249</v>
      </c>
    </row>
    <row r="21" spans="2:9" s="13" customFormat="1" ht="16.149999999999999" customHeight="1">
      <c r="B21" s="33">
        <v>9622</v>
      </c>
      <c r="C21" s="33">
        <v>5418</v>
      </c>
      <c r="D21" s="33">
        <v>4204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33971</v>
      </c>
      <c r="C23" s="36">
        <f>+H16-C21</f>
        <v>26192</v>
      </c>
      <c r="D23" s="36">
        <f>+I16-D21</f>
        <v>7779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10190</v>
      </c>
      <c r="C25" s="33">
        <v>7082</v>
      </c>
      <c r="D25" s="33">
        <v>3108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23781</v>
      </c>
      <c r="C27" s="36">
        <f>+C23-C25</f>
        <v>19110</v>
      </c>
      <c r="D27" s="36">
        <f>+D23-D25</f>
        <v>4671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23781</v>
      </c>
      <c r="H44" s="38">
        <f>+C27</f>
        <v>19110</v>
      </c>
      <c r="I44" s="38">
        <f>+D27</f>
        <v>4671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23683</v>
      </c>
      <c r="C46" s="33">
        <v>19074</v>
      </c>
      <c r="D46" s="33">
        <v>4609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18112</v>
      </c>
      <c r="C47" s="34">
        <v>14151</v>
      </c>
      <c r="D47" s="34">
        <v>3961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5571</v>
      </c>
      <c r="C48" s="34">
        <f>SUM(C49:C50)</f>
        <v>4923</v>
      </c>
      <c r="D48" s="34">
        <f>SUM(D49:D50)</f>
        <v>648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2128</v>
      </c>
      <c r="C49" s="84">
        <v>1534</v>
      </c>
      <c r="D49" s="84">
        <v>594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3443</v>
      </c>
      <c r="C50" s="84">
        <v>3389</v>
      </c>
      <c r="D50" s="84">
        <v>54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98</v>
      </c>
      <c r="C51" s="33">
        <v>36</v>
      </c>
      <c r="D51" s="33">
        <v>62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69877</v>
      </c>
      <c r="H70" s="33">
        <f>+H71+H75</f>
        <v>68907</v>
      </c>
      <c r="I70" s="33">
        <f>+I71+I75</f>
        <v>970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69455</v>
      </c>
      <c r="H71" s="34">
        <f>+H72+H73+H74</f>
        <v>68638</v>
      </c>
      <c r="I71" s="34">
        <f>+I72+I73+I74</f>
        <v>817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48325</v>
      </c>
      <c r="H72" s="34">
        <v>48325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35</v>
      </c>
      <c r="H73" s="34">
        <v>35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21095</v>
      </c>
      <c r="H74" s="34">
        <v>20278</v>
      </c>
      <c r="I74" s="34">
        <v>817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422</v>
      </c>
      <c r="H75" s="34">
        <v>269</v>
      </c>
      <c r="I75" s="34">
        <v>153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-2822</v>
      </c>
      <c r="H76" s="33">
        <f>+H77+H78</f>
        <v>-1974</v>
      </c>
      <c r="I76" s="33">
        <f>+I77+I78</f>
        <v>-848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-1505</v>
      </c>
      <c r="H77" s="34">
        <v>-1272</v>
      </c>
      <c r="I77" s="34">
        <v>-233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-1317</v>
      </c>
      <c r="H78" s="34">
        <v>-702</v>
      </c>
      <c r="I78" s="34">
        <v>-615</v>
      </c>
    </row>
    <row r="79" spans="2:9" s="13" customFormat="1" ht="16.149999999999999" customHeight="1">
      <c r="B79" s="33">
        <f>+B80+B81+B82</f>
        <v>22717</v>
      </c>
      <c r="C79" s="33">
        <f>+C80+C81+C82</f>
        <v>22176</v>
      </c>
      <c r="D79" s="33">
        <f>+D80+D81+D82</f>
        <v>558</v>
      </c>
      <c r="E79" s="61" t="s">
        <v>48</v>
      </c>
      <c r="F79" s="47" t="s">
        <v>49</v>
      </c>
      <c r="G79" s="33">
        <f>G80+G81+G82</f>
        <v>8617</v>
      </c>
      <c r="H79" s="33">
        <f>+H80+H81+H82</f>
        <v>7169</v>
      </c>
      <c r="I79" s="33">
        <f>+I80+I81+I82</f>
        <v>1465</v>
      </c>
    </row>
    <row r="80" spans="2:9" s="15" customFormat="1" ht="16.149999999999999" customHeight="1">
      <c r="B80" s="34">
        <v>22709</v>
      </c>
      <c r="C80" s="43">
        <v>22168</v>
      </c>
      <c r="D80" s="43">
        <v>558</v>
      </c>
      <c r="E80" s="23" t="s">
        <v>50</v>
      </c>
      <c r="F80" s="23" t="s">
        <v>133</v>
      </c>
      <c r="G80" s="43">
        <v>3890</v>
      </c>
      <c r="H80" s="43">
        <v>2810</v>
      </c>
      <c r="I80" s="43">
        <v>1097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4417</v>
      </c>
      <c r="H81" s="43">
        <v>4049</v>
      </c>
      <c r="I81" s="43">
        <v>368</v>
      </c>
    </row>
    <row r="82" spans="2:9" s="15" customFormat="1" ht="16.149999999999999" customHeight="1">
      <c r="B82" s="34">
        <v>8</v>
      </c>
      <c r="C82" s="43">
        <v>8</v>
      </c>
      <c r="D82" s="43">
        <v>0</v>
      </c>
      <c r="E82" s="23" t="s">
        <v>53</v>
      </c>
      <c r="F82" s="23" t="s">
        <v>54</v>
      </c>
      <c r="G82" s="43">
        <v>310</v>
      </c>
      <c r="H82" s="43">
        <v>310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52955</v>
      </c>
      <c r="C85" s="36">
        <f>+H68+H70+H76+H79-C79</f>
        <v>51926</v>
      </c>
      <c r="D85" s="36">
        <f>+I68+I70+I76+I79-D79</f>
        <v>1029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52955</v>
      </c>
      <c r="H100" s="38">
        <f>+C85</f>
        <v>51926</v>
      </c>
      <c r="I100" s="38">
        <f>+D85</f>
        <v>1029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14</v>
      </c>
      <c r="C102" s="33">
        <f>+C103+C104</f>
        <v>0</v>
      </c>
      <c r="D102" s="33">
        <f>+D103+D104</f>
        <v>14</v>
      </c>
      <c r="E102" s="61" t="s">
        <v>58</v>
      </c>
      <c r="F102" s="47" t="s">
        <v>59</v>
      </c>
      <c r="G102" s="33">
        <f>+G103+G104</f>
        <v>56384</v>
      </c>
      <c r="H102" s="33">
        <f>+H103+H104</f>
        <v>56171</v>
      </c>
      <c r="I102" s="33">
        <f>+I103+I104</f>
        <v>213</v>
      </c>
    </row>
    <row r="103" spans="2:9" s="15" customFormat="1" ht="16.149999999999999" customHeight="1">
      <c r="B103" s="34">
        <v>14</v>
      </c>
      <c r="C103" s="34">
        <v>0</v>
      </c>
      <c r="D103" s="34">
        <v>14</v>
      </c>
      <c r="E103" s="62" t="s">
        <v>60</v>
      </c>
      <c r="F103" s="23" t="s">
        <v>61</v>
      </c>
      <c r="G103" s="34">
        <v>56169</v>
      </c>
      <c r="H103" s="34">
        <v>56169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215</v>
      </c>
      <c r="H104" s="34">
        <v>2</v>
      </c>
      <c r="I104" s="34">
        <v>213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11039</v>
      </c>
      <c r="H105" s="33">
        <f>+H106+H107+H108</f>
        <v>8728</v>
      </c>
      <c r="I105" s="33">
        <f>+I106+I107+I108</f>
        <v>2311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1771</v>
      </c>
      <c r="H106" s="34">
        <v>0</v>
      </c>
      <c r="I106" s="34">
        <v>1771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7597</v>
      </c>
      <c r="H107" s="34">
        <v>7544</v>
      </c>
      <c r="I107" s="34">
        <v>53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1671</v>
      </c>
      <c r="H108" s="34">
        <v>1184</v>
      </c>
      <c r="I108" s="34">
        <v>487</v>
      </c>
    </row>
    <row r="109" spans="2:9" s="13" customFormat="1" ht="14">
      <c r="B109" s="33">
        <v>14480</v>
      </c>
      <c r="C109" s="33">
        <v>12115</v>
      </c>
      <c r="D109" s="33">
        <v>2365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12780</v>
      </c>
      <c r="C111" s="34">
        <v>10794</v>
      </c>
      <c r="D111" s="34">
        <v>1986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1700</v>
      </c>
      <c r="C112" s="34">
        <v>1321</v>
      </c>
      <c r="D112" s="34">
        <v>379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114877</v>
      </c>
      <c r="C113" s="33">
        <f>+C114+C115+C116+C117+C118+C119</f>
        <v>120108</v>
      </c>
      <c r="D113" s="33">
        <f>+D114+D115+D116+D117+D118+D119</f>
        <v>1896</v>
      </c>
      <c r="E113" s="61" t="s">
        <v>69</v>
      </c>
      <c r="F113" s="47" t="s">
        <v>70</v>
      </c>
      <c r="G113" s="33">
        <f>+G114+G115+G116+G117+G118+G119</f>
        <v>24558</v>
      </c>
      <c r="H113" s="33">
        <f>+H114+H115+H116+H117+H118+H119</f>
        <v>23867</v>
      </c>
      <c r="I113" s="33">
        <f>+I114+I115+I116+I117+I118+I119</f>
        <v>7818</v>
      </c>
    </row>
    <row r="114" spans="2:10" s="15" customFormat="1" ht="16.149999999999999" customHeight="1">
      <c r="B114" s="34">
        <v>16</v>
      </c>
      <c r="C114" s="34">
        <v>9</v>
      </c>
      <c r="D114" s="34">
        <v>7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26</v>
      </c>
      <c r="H115" s="34">
        <v>8</v>
      </c>
      <c r="I115" s="34">
        <v>18</v>
      </c>
    </row>
    <row r="116" spans="2:10" s="15" customFormat="1" ht="16.149999999999999" customHeight="1">
      <c r="B116" s="34">
        <v>99669</v>
      </c>
      <c r="C116" s="34">
        <v>105968</v>
      </c>
      <c r="D116" s="34">
        <v>828</v>
      </c>
      <c r="E116" s="62" t="s">
        <v>75</v>
      </c>
      <c r="F116" s="23" t="s">
        <v>160</v>
      </c>
      <c r="G116" s="34">
        <v>21751</v>
      </c>
      <c r="H116" s="34">
        <v>22086</v>
      </c>
      <c r="I116" s="34">
        <v>6792</v>
      </c>
    </row>
    <row r="117" spans="2:10" s="15" customFormat="1" ht="16.149999999999999" customHeight="1">
      <c r="B117" s="34">
        <v>1778</v>
      </c>
      <c r="C117" s="34">
        <v>1389</v>
      </c>
      <c r="D117" s="34">
        <v>389</v>
      </c>
      <c r="E117" s="62" t="s">
        <v>76</v>
      </c>
      <c r="F117" s="23" t="s">
        <v>77</v>
      </c>
      <c r="G117" s="34">
        <v>220</v>
      </c>
      <c r="H117" s="34">
        <v>130</v>
      </c>
      <c r="I117" s="34">
        <v>90</v>
      </c>
    </row>
    <row r="118" spans="2:10" s="15" customFormat="1" ht="16.149999999999999" customHeight="1">
      <c r="B118" s="34">
        <v>3538</v>
      </c>
      <c r="C118" s="34">
        <v>2866</v>
      </c>
      <c r="D118" s="34">
        <v>672</v>
      </c>
      <c r="E118" s="23" t="s">
        <v>78</v>
      </c>
      <c r="F118" s="23" t="s">
        <v>79</v>
      </c>
      <c r="G118" s="34">
        <v>2561</v>
      </c>
      <c r="H118" s="34">
        <v>1643</v>
      </c>
      <c r="I118" s="34">
        <v>918</v>
      </c>
    </row>
    <row r="119" spans="2:10" s="46" customFormat="1" ht="16.149999999999999" customHeight="1">
      <c r="B119" s="34">
        <v>9876</v>
      </c>
      <c r="C119" s="34">
        <v>9876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15565</v>
      </c>
      <c r="C122" s="36">
        <f>+H100+H102+H105+H113-C102-C109-C113</f>
        <v>8469</v>
      </c>
      <c r="D122" s="36">
        <f>+I100+I102+I105+I113-D102-D109-D113</f>
        <v>7096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15565</v>
      </c>
      <c r="H137" s="38">
        <f>+C122</f>
        <v>8469</v>
      </c>
      <c r="I137" s="38">
        <f>+D122</f>
        <v>7096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3176</v>
      </c>
      <c r="C139" s="33">
        <f>+C140+C141</f>
        <v>1886</v>
      </c>
      <c r="D139" s="33">
        <f>+D140+D141</f>
        <v>1290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1705</v>
      </c>
      <c r="C140" s="34">
        <v>989</v>
      </c>
      <c r="D140" s="34">
        <v>716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1471</v>
      </c>
      <c r="C141" s="34">
        <v>897</v>
      </c>
      <c r="D141" s="34">
        <v>574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12389</v>
      </c>
      <c r="C144" s="36">
        <f>+H137-C139</f>
        <v>6583</v>
      </c>
      <c r="D144" s="36">
        <f>+I137-D139</f>
        <v>5806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15565</v>
      </c>
      <c r="H161" s="38">
        <f>+C122</f>
        <v>8469</v>
      </c>
      <c r="I161" s="38">
        <f>+D122</f>
        <v>7096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39501</v>
      </c>
      <c r="C163" s="33">
        <f>+H16-H17-H18+C141-H20</f>
        <v>30618</v>
      </c>
      <c r="D163" s="33">
        <f>+I16-I17-I18+D141-I20</f>
        <v>8883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3176</v>
      </c>
      <c r="C164" s="34">
        <f>+C139</f>
        <v>1886</v>
      </c>
      <c r="D164" s="34">
        <f>+D139</f>
        <v>1290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36325</v>
      </c>
      <c r="C165" s="34">
        <f>+C163-C164</f>
        <v>28732</v>
      </c>
      <c r="D165" s="34">
        <f>+D163-D164</f>
        <v>7593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-23936</v>
      </c>
      <c r="C169" s="36">
        <f>+H161-C163-C166</f>
        <v>-22149</v>
      </c>
      <c r="D169" s="36">
        <f>+I161-D163-D166</f>
        <v>-1787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12389</v>
      </c>
      <c r="H184" s="38">
        <f>+C144</f>
        <v>6583</v>
      </c>
      <c r="I184" s="38">
        <f>+D144</f>
        <v>5806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36325</v>
      </c>
      <c r="C186" s="33">
        <f>+C187</f>
        <v>28732</v>
      </c>
      <c r="D186" s="33">
        <f>+D187</f>
        <v>7593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36325</v>
      </c>
      <c r="C187" s="34">
        <f t="shared" si="0"/>
        <v>28732</v>
      </c>
      <c r="D187" s="34">
        <f t="shared" si="0"/>
        <v>7593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-23936</v>
      </c>
      <c r="C191" s="36">
        <f>+H184-C186</f>
        <v>-22149</v>
      </c>
      <c r="D191" s="36">
        <f>+I184-D186</f>
        <v>-1787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-23936</v>
      </c>
      <c r="H209" s="38">
        <f>+C191</f>
        <v>-22149</v>
      </c>
      <c r="I209" s="38">
        <f>+D191</f>
        <v>-1787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1735</v>
      </c>
      <c r="H211" s="33">
        <f>+H212+H213+H214</f>
        <v>1128</v>
      </c>
      <c r="I211" s="33">
        <f>+I212+I213+I214</f>
        <v>5623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119</v>
      </c>
      <c r="H212" s="34">
        <v>119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821</v>
      </c>
      <c r="H213" s="34">
        <v>409</v>
      </c>
      <c r="I213" s="34">
        <v>412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795</v>
      </c>
      <c r="H214" s="34">
        <v>600</v>
      </c>
      <c r="I214" s="34">
        <v>5211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459</v>
      </c>
      <c r="H216" s="35">
        <v>390</v>
      </c>
      <c r="I216" s="35">
        <v>5085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-13653</v>
      </c>
      <c r="H217" s="33">
        <f>+H218+H219+H220</f>
        <v>-11724</v>
      </c>
      <c r="I217" s="33">
        <f>+I218+I219+I220</f>
        <v>-6945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-2624</v>
      </c>
      <c r="H219" s="34">
        <v>-2332</v>
      </c>
      <c r="I219" s="34">
        <v>-292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-11029</v>
      </c>
      <c r="H220" s="34">
        <v>-9392</v>
      </c>
      <c r="I220" s="34">
        <v>-6653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-4751</v>
      </c>
      <c r="H222" s="35">
        <v>-8411</v>
      </c>
      <c r="I222" s="35">
        <v>-1356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-35854</v>
      </c>
      <c r="C225" s="36">
        <f>+H209+H211+H217</f>
        <v>-32745</v>
      </c>
      <c r="D225" s="36">
        <f>+I209+I211+I217</f>
        <v>-3109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-35854</v>
      </c>
      <c r="H240" s="38">
        <f>+C225</f>
        <v>-32745</v>
      </c>
      <c r="I240" s="38">
        <f>+D225</f>
        <v>-3109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12533</v>
      </c>
      <c r="C242" s="33">
        <f t="shared" ref="C242:D242" si="1">C243+C245+C246</f>
        <v>7559</v>
      </c>
      <c r="D242" s="33">
        <f t="shared" si="1"/>
        <v>4974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12508</v>
      </c>
      <c r="C243" s="37">
        <v>7551</v>
      </c>
      <c r="D243" s="37">
        <v>4957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-10190</v>
      </c>
      <c r="C244" s="33">
        <v>-7082</v>
      </c>
      <c r="D244" s="33">
        <v>-3108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11</v>
      </c>
      <c r="C245" s="37">
        <v>0</v>
      </c>
      <c r="D245" s="37">
        <v>11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14</v>
      </c>
      <c r="C246" s="37">
        <v>8</v>
      </c>
      <c r="D246" s="37">
        <v>6</v>
      </c>
      <c r="E246" s="51" t="s">
        <v>291</v>
      </c>
      <c r="F246" s="111" t="s">
        <v>294</v>
      </c>
      <c r="G246" s="33" t="s">
        <v>291</v>
      </c>
      <c r="H246" s="114" t="s">
        <v>293</v>
      </c>
      <c r="I246" s="33"/>
    </row>
    <row r="247" spans="2:9" s="15" customFormat="1" ht="14">
      <c r="B247" s="33">
        <v>769</v>
      </c>
      <c r="C247" s="33">
        <v>884</v>
      </c>
      <c r="D247" s="33">
        <v>-115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-38966</v>
      </c>
      <c r="C249" s="36">
        <f t="shared" ref="C249:D249" si="2">+H240-C243-C244-C245-C247-C246</f>
        <v>-34106</v>
      </c>
      <c r="D249" s="36">
        <f t="shared" si="2"/>
        <v>-4860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F233:F237"/>
    <mergeCell ref="G233:G237"/>
    <mergeCell ref="H233:H237"/>
    <mergeCell ref="I233:I237"/>
    <mergeCell ref="B233:B237"/>
    <mergeCell ref="C233:C237"/>
    <mergeCell ref="D233:D237"/>
    <mergeCell ref="E233:E237"/>
    <mergeCell ref="F202:F206"/>
    <mergeCell ref="G202:G206"/>
    <mergeCell ref="H202:H206"/>
    <mergeCell ref="I202:I206"/>
    <mergeCell ref="B202:B206"/>
    <mergeCell ref="C202:C206"/>
    <mergeCell ref="D202:D206"/>
    <mergeCell ref="E202:E206"/>
    <mergeCell ref="F177:F181"/>
    <mergeCell ref="G177:G181"/>
    <mergeCell ref="H177:H181"/>
    <mergeCell ref="I177:I181"/>
    <mergeCell ref="B177:B181"/>
    <mergeCell ref="C177:C181"/>
    <mergeCell ref="D177:D181"/>
    <mergeCell ref="E177:E181"/>
    <mergeCell ref="F154:F158"/>
    <mergeCell ref="G154:G158"/>
    <mergeCell ref="H154:H158"/>
    <mergeCell ref="I154:I158"/>
    <mergeCell ref="B154:B158"/>
    <mergeCell ref="C154:C158"/>
    <mergeCell ref="D154:D158"/>
    <mergeCell ref="E154:E158"/>
    <mergeCell ref="F130:F134"/>
    <mergeCell ref="G130:G134"/>
    <mergeCell ref="H130:H134"/>
    <mergeCell ref="I130:I134"/>
    <mergeCell ref="B130:B134"/>
    <mergeCell ref="C130:C134"/>
    <mergeCell ref="D130:D134"/>
    <mergeCell ref="E130:E134"/>
    <mergeCell ref="F93:F97"/>
    <mergeCell ref="G93:G97"/>
    <mergeCell ref="H93:H97"/>
    <mergeCell ref="I93:I97"/>
    <mergeCell ref="B93:B97"/>
    <mergeCell ref="C93:C97"/>
    <mergeCell ref="D93:D97"/>
    <mergeCell ref="E93:E97"/>
    <mergeCell ref="F62:F66"/>
    <mergeCell ref="G62:G66"/>
    <mergeCell ref="H62:H66"/>
    <mergeCell ref="I62:I66"/>
    <mergeCell ref="B62:B66"/>
    <mergeCell ref="C62:C66"/>
    <mergeCell ref="D62:D66"/>
    <mergeCell ref="E62:E66"/>
    <mergeCell ref="F38:F42"/>
    <mergeCell ref="G38:G42"/>
    <mergeCell ref="H38:H42"/>
    <mergeCell ref="I38:I42"/>
    <mergeCell ref="B38:B42"/>
    <mergeCell ref="C38:C42"/>
    <mergeCell ref="D38:D42"/>
    <mergeCell ref="E38:E42"/>
    <mergeCell ref="F10:F14"/>
    <mergeCell ref="G10:G14"/>
    <mergeCell ref="H10:H14"/>
    <mergeCell ref="I10:I14"/>
    <mergeCell ref="B10:B14"/>
    <mergeCell ref="C10:C14"/>
    <mergeCell ref="D10:D14"/>
    <mergeCell ref="E10:E14"/>
  </mergeCells>
  <conditionalFormatting sqref="B46:D46">
    <cfRule type="cellIs" dxfId="49" priority="2" operator="notEqual">
      <formula>B47+B48</formula>
    </cfRule>
  </conditionalFormatting>
  <conditionalFormatting sqref="B109:D109">
    <cfRule type="cellIs" dxfId="48" priority="1" operator="notEqual">
      <formula>B110+B111+B112</formula>
    </cfRule>
  </conditionalFormatting>
  <hyperlinks>
    <hyperlink ref="I4" location="Indice!A1" display="indice" xr:uid="{00000000-0004-0000-22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 tint="-0.249977111117893"/>
  </sheetPr>
  <dimension ref="B1:O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205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200841</v>
      </c>
      <c r="J16" s="33">
        <f>+C46+C51+C52+C21+C25</f>
        <v>41795</v>
      </c>
      <c r="K16" s="33">
        <f>+D46+D51+D52+D21+D25</f>
        <v>108771</v>
      </c>
      <c r="L16" s="33">
        <f>+E46+E51+E52+E21+E25</f>
        <v>46129</v>
      </c>
      <c r="M16" s="33">
        <f>+F46+F51+F52+F21+F25</f>
        <v>4146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10216</v>
      </c>
      <c r="J17" s="34">
        <v>1639</v>
      </c>
      <c r="K17" s="34">
        <v>3675</v>
      </c>
      <c r="L17" s="34">
        <v>4844</v>
      </c>
      <c r="M17" s="34">
        <v>58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7642</v>
      </c>
      <c r="J18" s="34">
        <v>2175</v>
      </c>
      <c r="K18" s="34">
        <v>5121</v>
      </c>
      <c r="L18" s="34">
        <v>340</v>
      </c>
      <c r="M18" s="34">
        <v>6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182983</v>
      </c>
      <c r="J19" s="34">
        <f>+J16-J17-J18</f>
        <v>37981</v>
      </c>
      <c r="K19" s="34">
        <f>+K16-K17-K18</f>
        <v>99975</v>
      </c>
      <c r="L19" s="34">
        <f>+L16-L17-L18</f>
        <v>40945</v>
      </c>
      <c r="M19" s="34">
        <f>+M16-M17-M18</f>
        <v>4082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6775</v>
      </c>
      <c r="J20" s="42">
        <v>1881</v>
      </c>
      <c r="K20" s="42">
        <v>2685</v>
      </c>
      <c r="L20" s="42">
        <v>2205</v>
      </c>
      <c r="M20" s="42">
        <v>4</v>
      </c>
    </row>
    <row r="21" spans="2:13" s="13" customFormat="1" ht="16.149999999999999" customHeight="1">
      <c r="B21" s="33">
        <v>58351</v>
      </c>
      <c r="C21" s="33">
        <v>8991</v>
      </c>
      <c r="D21" s="33">
        <v>28406</v>
      </c>
      <c r="E21" s="33">
        <v>19723</v>
      </c>
      <c r="F21" s="33">
        <v>1231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142490</v>
      </c>
      <c r="C23" s="36">
        <f>+J16-C21</f>
        <v>32804</v>
      </c>
      <c r="D23" s="36">
        <f>+K16-D21</f>
        <v>80365</v>
      </c>
      <c r="E23" s="36">
        <f>+L16-E21</f>
        <v>26406</v>
      </c>
      <c r="F23" s="36">
        <f>+M16-F21</f>
        <v>2915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v>28480</v>
      </c>
      <c r="C25" s="33">
        <v>10300</v>
      </c>
      <c r="D25" s="33">
        <v>11695</v>
      </c>
      <c r="E25" s="33">
        <v>6117</v>
      </c>
      <c r="F25" s="33">
        <v>368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114010</v>
      </c>
      <c r="C27" s="36">
        <f>+C23-C25</f>
        <v>22504</v>
      </c>
      <c r="D27" s="36">
        <f>+D23-D25</f>
        <v>68670</v>
      </c>
      <c r="E27" s="36">
        <f>+E23-E25</f>
        <v>20289</v>
      </c>
      <c r="F27" s="36">
        <f>+F23-F25</f>
        <v>2547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114010</v>
      </c>
      <c r="J44" s="38">
        <f>+C27</f>
        <v>22504</v>
      </c>
      <c r="K44" s="38">
        <f>+D27</f>
        <v>68670</v>
      </c>
      <c r="L44" s="38">
        <f>+E27</f>
        <v>20289</v>
      </c>
      <c r="M44" s="38">
        <f>+F27</f>
        <v>2547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113630</v>
      </c>
      <c r="C46" s="33">
        <v>22404</v>
      </c>
      <c r="D46" s="33">
        <v>68441</v>
      </c>
      <c r="E46" s="33">
        <v>20257</v>
      </c>
      <c r="F46" s="33">
        <v>2528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87721</v>
      </c>
      <c r="C47" s="34">
        <v>17038</v>
      </c>
      <c r="D47" s="34">
        <v>53410</v>
      </c>
      <c r="E47" s="34">
        <v>15305</v>
      </c>
      <c r="F47" s="34">
        <v>1968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25909</v>
      </c>
      <c r="C48" s="34">
        <f>SUM(C49:C50)</f>
        <v>5366</v>
      </c>
      <c r="D48" s="34">
        <f>SUM(D49:D50)</f>
        <v>15031</v>
      </c>
      <c r="E48" s="34">
        <f>SUM(E49:E50)</f>
        <v>4952</v>
      </c>
      <c r="F48" s="34">
        <f>SUM(F49:F50)</f>
        <v>560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17705</v>
      </c>
      <c r="C49" s="84">
        <v>1988</v>
      </c>
      <c r="D49" s="84">
        <v>10555</v>
      </c>
      <c r="E49" s="84">
        <v>4659</v>
      </c>
      <c r="F49" s="84">
        <v>503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8204</v>
      </c>
      <c r="C50" s="84">
        <v>3378</v>
      </c>
      <c r="D50" s="84">
        <v>4476</v>
      </c>
      <c r="E50" s="84">
        <v>293</v>
      </c>
      <c r="F50" s="84">
        <v>57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380</v>
      </c>
      <c r="C51" s="33">
        <v>100</v>
      </c>
      <c r="D51" s="33">
        <v>229</v>
      </c>
      <c r="E51" s="33">
        <v>32</v>
      </c>
      <c r="F51" s="33">
        <v>19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105324</v>
      </c>
      <c r="J70" s="33">
        <f>+J71+J75</f>
        <v>72225</v>
      </c>
      <c r="K70" s="33">
        <f>+K71+K75</f>
        <v>11684</v>
      </c>
      <c r="L70" s="33">
        <f>+L71+L75</f>
        <v>21415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86853</v>
      </c>
      <c r="J71" s="34">
        <f>+J72+J73+J74</f>
        <v>69261</v>
      </c>
      <c r="K71" s="34">
        <f>+K72+K73+K74</f>
        <v>11066</v>
      </c>
      <c r="L71" s="34">
        <f>+L72+L73+L74</f>
        <v>6526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55021</v>
      </c>
      <c r="J72" s="34">
        <v>48840</v>
      </c>
      <c r="K72" s="34">
        <v>1965</v>
      </c>
      <c r="L72" s="34">
        <v>4216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118</v>
      </c>
      <c r="J73" s="34">
        <v>41</v>
      </c>
      <c r="K73" s="34">
        <v>47</v>
      </c>
      <c r="L73" s="34">
        <v>30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31714</v>
      </c>
      <c r="J74" s="34">
        <v>20380</v>
      </c>
      <c r="K74" s="34">
        <v>9054</v>
      </c>
      <c r="L74" s="34">
        <v>2280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18471</v>
      </c>
      <c r="J75" s="34">
        <v>2964</v>
      </c>
      <c r="K75" s="34">
        <v>618</v>
      </c>
      <c r="L75" s="34">
        <v>14889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-9801</v>
      </c>
      <c r="J76" s="33">
        <f>+J77+J78</f>
        <v>-2629</v>
      </c>
      <c r="K76" s="33">
        <f>+K77+K78</f>
        <v>-2889</v>
      </c>
      <c r="L76" s="33">
        <f>+L77+L78</f>
        <v>-1446</v>
      </c>
      <c r="M76" s="33">
        <f>+M77+M78</f>
        <v>-2837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-4826</v>
      </c>
      <c r="J77" s="34">
        <v>-1629</v>
      </c>
      <c r="K77" s="34">
        <v>-1781</v>
      </c>
      <c r="L77" s="34">
        <v>-1416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-4975</v>
      </c>
      <c r="J78" s="34">
        <v>-1000</v>
      </c>
      <c r="K78" s="34">
        <v>-1108</v>
      </c>
      <c r="L78" s="34">
        <v>-30</v>
      </c>
      <c r="M78" s="34">
        <v>-2837</v>
      </c>
    </row>
    <row r="79" spans="2:13" s="13" customFormat="1" ht="16.149999999999999" customHeight="1">
      <c r="B79" s="33">
        <f>+B80+B81+B82</f>
        <v>31364</v>
      </c>
      <c r="C79" s="33">
        <f>+C80+C81+C82</f>
        <v>27172</v>
      </c>
      <c r="D79" s="33">
        <f>+D80+D81+D82</f>
        <v>6343</v>
      </c>
      <c r="E79" s="33">
        <f>+E80+E81+E82</f>
        <v>1442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10682</v>
      </c>
      <c r="J79" s="33">
        <f>+J80+J81+J82</f>
        <v>9639</v>
      </c>
      <c r="K79" s="33">
        <f>+K80+K81+K82</f>
        <v>761</v>
      </c>
      <c r="L79" s="33">
        <f>+L80+L81+L82</f>
        <v>661</v>
      </c>
      <c r="M79" s="33">
        <f>+M80+M81+M82</f>
        <v>3214</v>
      </c>
    </row>
    <row r="80" spans="2:13" s="15" customFormat="1" ht="16.149999999999999" customHeight="1">
      <c r="B80" s="34">
        <v>31353</v>
      </c>
      <c r="C80" s="43">
        <v>27164</v>
      </c>
      <c r="D80" s="43">
        <v>6343</v>
      </c>
      <c r="E80" s="43">
        <v>1439</v>
      </c>
      <c r="F80" s="43">
        <v>0</v>
      </c>
      <c r="G80" s="23" t="s">
        <v>50</v>
      </c>
      <c r="H80" s="23" t="s">
        <v>133</v>
      </c>
      <c r="I80" s="43">
        <v>4979</v>
      </c>
      <c r="J80" s="43">
        <v>4198</v>
      </c>
      <c r="K80" s="43">
        <v>626</v>
      </c>
      <c r="L80" s="43">
        <v>535</v>
      </c>
      <c r="M80" s="43">
        <v>3213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5295</v>
      </c>
      <c r="J81" s="43">
        <v>5096</v>
      </c>
      <c r="K81" s="43">
        <v>131</v>
      </c>
      <c r="L81" s="43">
        <v>67</v>
      </c>
      <c r="M81" s="43">
        <v>1</v>
      </c>
    </row>
    <row r="82" spans="2:13" s="15" customFormat="1" ht="16.149999999999999" customHeight="1">
      <c r="B82" s="34">
        <v>11</v>
      </c>
      <c r="C82" s="43">
        <v>8</v>
      </c>
      <c r="D82" s="43">
        <v>0</v>
      </c>
      <c r="E82" s="43">
        <v>3</v>
      </c>
      <c r="F82" s="43">
        <v>0</v>
      </c>
      <c r="G82" s="23" t="s">
        <v>53</v>
      </c>
      <c r="H82" s="23" t="s">
        <v>54</v>
      </c>
      <c r="I82" s="43">
        <v>408</v>
      </c>
      <c r="J82" s="43">
        <v>345</v>
      </c>
      <c r="K82" s="43">
        <v>4</v>
      </c>
      <c r="L82" s="43">
        <v>59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74841</v>
      </c>
      <c r="C85" s="36">
        <f>+J68+J70+J76+J79-C79</f>
        <v>52063</v>
      </c>
      <c r="D85" s="36">
        <f>+K68+K70+K76+K79-D79</f>
        <v>3213</v>
      </c>
      <c r="E85" s="36">
        <f>+L68+L70+L76+L79-E79</f>
        <v>19188</v>
      </c>
      <c r="F85" s="36">
        <f>+M68+M70+M76+M79-F79</f>
        <v>377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74841</v>
      </c>
      <c r="J100" s="38">
        <f>+C85</f>
        <v>52063</v>
      </c>
      <c r="K100" s="38">
        <f>+D85</f>
        <v>3213</v>
      </c>
      <c r="L100" s="38">
        <f>+E85</f>
        <v>19188</v>
      </c>
      <c r="M100" s="38">
        <f>+F85</f>
        <v>377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39</v>
      </c>
      <c r="C102" s="33">
        <f>+C103+C104</f>
        <v>17</v>
      </c>
      <c r="D102" s="33">
        <f>+D103+D104</f>
        <v>11</v>
      </c>
      <c r="E102" s="33">
        <f>+E103+E104</f>
        <v>11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102973</v>
      </c>
      <c r="J102" s="33">
        <f>+J103+J104</f>
        <v>48938</v>
      </c>
      <c r="K102" s="33">
        <f>+K103+K104</f>
        <v>45977</v>
      </c>
      <c r="L102" s="33">
        <f>+L103+L104</f>
        <v>8058</v>
      </c>
      <c r="M102" s="33">
        <f>+M103+M104</f>
        <v>0</v>
      </c>
    </row>
    <row r="103" spans="2:13" s="15" customFormat="1" ht="16.149999999999999" customHeight="1">
      <c r="B103" s="34">
        <v>39</v>
      </c>
      <c r="C103" s="34">
        <v>17</v>
      </c>
      <c r="D103" s="34">
        <v>11</v>
      </c>
      <c r="E103" s="34">
        <v>11</v>
      </c>
      <c r="F103" s="34">
        <v>0</v>
      </c>
      <c r="G103" s="62" t="s">
        <v>60</v>
      </c>
      <c r="H103" s="23" t="s">
        <v>61</v>
      </c>
      <c r="I103" s="34">
        <v>99522</v>
      </c>
      <c r="J103" s="34">
        <v>48726</v>
      </c>
      <c r="K103" s="34">
        <v>45306</v>
      </c>
      <c r="L103" s="34">
        <v>5490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3451</v>
      </c>
      <c r="J104" s="34">
        <v>212</v>
      </c>
      <c r="K104" s="34">
        <v>671</v>
      </c>
      <c r="L104" s="34">
        <v>2568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129823</v>
      </c>
      <c r="J105" s="33">
        <f>+J106+J107+J108</f>
        <v>10805</v>
      </c>
      <c r="K105" s="33">
        <f>+K106+K107+K108</f>
        <v>349</v>
      </c>
      <c r="L105" s="33">
        <f>+L106+L107+L108</f>
        <v>293</v>
      </c>
      <c r="M105" s="33">
        <f>+M106+M107+M108</f>
        <v>118376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83640</v>
      </c>
      <c r="J106" s="34">
        <v>1637</v>
      </c>
      <c r="K106" s="34">
        <v>0</v>
      </c>
      <c r="L106" s="34">
        <v>0</v>
      </c>
      <c r="M106" s="34">
        <v>82003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8211</v>
      </c>
      <c r="J107" s="34">
        <v>7512</v>
      </c>
      <c r="K107" s="34">
        <v>349</v>
      </c>
      <c r="L107" s="34">
        <v>293</v>
      </c>
      <c r="M107" s="34">
        <v>57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37972</v>
      </c>
      <c r="J108" s="34">
        <v>1656</v>
      </c>
      <c r="K108" s="34">
        <v>0</v>
      </c>
      <c r="L108" s="34">
        <v>0</v>
      </c>
      <c r="M108" s="34">
        <v>36316</v>
      </c>
    </row>
    <row r="109" spans="2:13" s="13" customFormat="1" ht="31.15" customHeight="1">
      <c r="B109" s="33">
        <v>167891</v>
      </c>
      <c r="C109" s="33">
        <v>14900</v>
      </c>
      <c r="D109" s="33">
        <v>3496</v>
      </c>
      <c r="E109" s="33">
        <v>487</v>
      </c>
      <c r="F109" s="33">
        <v>149008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144741</v>
      </c>
      <c r="C110" s="34">
        <v>0</v>
      </c>
      <c r="D110" s="34">
        <v>0</v>
      </c>
      <c r="E110" s="34">
        <v>0</v>
      </c>
      <c r="F110" s="34">
        <v>144741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14075</v>
      </c>
      <c r="C111" s="34">
        <v>13327</v>
      </c>
      <c r="D111" s="34">
        <v>398</v>
      </c>
      <c r="E111" s="34">
        <v>293</v>
      </c>
      <c r="F111" s="34">
        <v>57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9075</v>
      </c>
      <c r="C112" s="34">
        <v>1573</v>
      </c>
      <c r="D112" s="34">
        <v>3098</v>
      </c>
      <c r="E112" s="34">
        <v>194</v>
      </c>
      <c r="F112" s="34">
        <v>4210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17491</v>
      </c>
      <c r="C113" s="33">
        <f>+C114+C115+C116+C117+C118+C119</f>
        <v>137071</v>
      </c>
      <c r="D113" s="33">
        <f>+D114+D115+D116+D117+D118+D119</f>
        <v>38896</v>
      </c>
      <c r="E113" s="33">
        <f>+E114+E115+E116+E117+E118+E119</f>
        <v>11340</v>
      </c>
      <c r="F113" s="33">
        <f>+F114+F115+F116+F117+F118+F119</f>
        <v>3680</v>
      </c>
      <c r="G113" s="61" t="s">
        <v>69</v>
      </c>
      <c r="H113" s="47" t="s">
        <v>70</v>
      </c>
      <c r="I113" s="33">
        <f>+I114+I115+I116+I117+I118+I119</f>
        <v>7853</v>
      </c>
      <c r="J113" s="33">
        <f>+J114+J115+J116+J117+J118+J119</f>
        <v>35359</v>
      </c>
      <c r="K113" s="33">
        <f>+K114+K115+K116+K117+K118+K119</f>
        <v>94508</v>
      </c>
      <c r="L113" s="33">
        <f>+L114+L115+L116+L117+L118+L119</f>
        <v>23073</v>
      </c>
      <c r="M113" s="33">
        <f>+M114+M115+M116+M117+M118+M119</f>
        <v>28409</v>
      </c>
    </row>
    <row r="114" spans="2:14" s="15" customFormat="1" ht="16.149999999999999" customHeight="1">
      <c r="B114" s="34">
        <v>216</v>
      </c>
      <c r="C114" s="34">
        <v>15</v>
      </c>
      <c r="D114" s="34">
        <v>80</v>
      </c>
      <c r="E114" s="34">
        <v>119</v>
      </c>
      <c r="F114" s="34">
        <v>2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147</v>
      </c>
      <c r="J115" s="34">
        <v>15</v>
      </c>
      <c r="K115" s="34">
        <v>21</v>
      </c>
      <c r="L115" s="34">
        <v>111</v>
      </c>
      <c r="M115" s="34">
        <v>0</v>
      </c>
    </row>
    <row r="116" spans="2:14" s="15" customFormat="1" ht="16.149999999999999" customHeight="1">
      <c r="B116" s="34">
        <v>0</v>
      </c>
      <c r="C116" s="34">
        <v>123546</v>
      </c>
      <c r="D116" s="34">
        <v>36436</v>
      </c>
      <c r="E116" s="34">
        <v>9846</v>
      </c>
      <c r="F116" s="34">
        <v>3668</v>
      </c>
      <c r="G116" s="62" t="s">
        <v>75</v>
      </c>
      <c r="H116" s="23" t="s">
        <v>160</v>
      </c>
      <c r="I116" s="34">
        <v>0</v>
      </c>
      <c r="J116" s="34">
        <v>32716</v>
      </c>
      <c r="K116" s="34">
        <v>92413</v>
      </c>
      <c r="L116" s="34">
        <v>21172</v>
      </c>
      <c r="M116" s="34">
        <v>27195</v>
      </c>
    </row>
    <row r="117" spans="2:14" s="15" customFormat="1" ht="16.149999999999999" customHeight="1">
      <c r="B117" s="34">
        <v>1133</v>
      </c>
      <c r="C117" s="34">
        <v>1133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1133</v>
      </c>
      <c r="J117" s="34">
        <v>243</v>
      </c>
      <c r="K117" s="34">
        <v>490</v>
      </c>
      <c r="L117" s="34">
        <v>2</v>
      </c>
      <c r="M117" s="34">
        <v>398</v>
      </c>
    </row>
    <row r="118" spans="2:14" s="15" customFormat="1" ht="16.149999999999999" customHeight="1">
      <c r="B118" s="34">
        <v>6481</v>
      </c>
      <c r="C118" s="34">
        <v>2716</v>
      </c>
      <c r="D118" s="34">
        <v>2380</v>
      </c>
      <c r="E118" s="34">
        <v>1375</v>
      </c>
      <c r="F118" s="34">
        <v>10</v>
      </c>
      <c r="G118" s="23" t="s">
        <v>78</v>
      </c>
      <c r="H118" s="23" t="s">
        <v>79</v>
      </c>
      <c r="I118" s="34">
        <v>6573</v>
      </c>
      <c r="J118" s="34">
        <v>2385</v>
      </c>
      <c r="K118" s="34">
        <v>1584</v>
      </c>
      <c r="L118" s="34">
        <v>1788</v>
      </c>
      <c r="M118" s="34">
        <v>816</v>
      </c>
    </row>
    <row r="119" spans="2:14" s="46" customFormat="1" ht="16.149999999999999" customHeight="1">
      <c r="B119" s="34">
        <v>9661</v>
      </c>
      <c r="C119" s="34">
        <v>9661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130069</v>
      </c>
      <c r="C122" s="36">
        <f>+J100+J102+J105+J113-C102-C109-C113</f>
        <v>-4823</v>
      </c>
      <c r="D122" s="36">
        <f>+K100+K102+K105+K113-D102-D109-D113</f>
        <v>101644</v>
      </c>
      <c r="E122" s="36">
        <f>+L100+L102+L105+L113-E102-E109-E113</f>
        <v>38774</v>
      </c>
      <c r="F122" s="36">
        <f>+M100+M102+M105+M113-F102-F109-F113</f>
        <v>-5526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5" ht="3" customHeight="1">
      <c r="B129" s="22"/>
    </row>
    <row r="130" spans="2:15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5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5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5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5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5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5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5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130069</v>
      </c>
      <c r="J137" s="38">
        <f>+C122</f>
        <v>-4823</v>
      </c>
      <c r="K137" s="38">
        <f>+D122</f>
        <v>101644</v>
      </c>
      <c r="L137" s="38">
        <f>+E122</f>
        <v>38774</v>
      </c>
      <c r="M137" s="38">
        <f>+F122</f>
        <v>-5526</v>
      </c>
    </row>
    <row r="138" spans="2:15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5" s="13" customFormat="1" ht="16.149999999999999" customHeight="1">
      <c r="B139" s="33">
        <f>+B140+B141</f>
        <v>116424</v>
      </c>
      <c r="C139" s="33">
        <f>+C140+C141</f>
        <v>2957</v>
      </c>
      <c r="D139" s="33">
        <f>+D140+D141</f>
        <v>98723</v>
      </c>
      <c r="E139" s="33">
        <f>+E140+E141</f>
        <v>11370</v>
      </c>
      <c r="F139" s="33">
        <f>+F140+F141</f>
        <v>3374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5"/>
    </row>
    <row r="140" spans="2:15" s="15" customFormat="1" ht="15" customHeight="1">
      <c r="B140" s="34">
        <v>87645</v>
      </c>
      <c r="C140" s="34">
        <v>1540</v>
      </c>
      <c r="D140" s="34">
        <v>72519</v>
      </c>
      <c r="E140" s="34">
        <v>10703</v>
      </c>
      <c r="F140" s="34">
        <v>2883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5" s="15" customFormat="1" ht="27.65" customHeight="1">
      <c r="B141" s="34">
        <v>28779</v>
      </c>
      <c r="C141" s="34">
        <v>1417</v>
      </c>
      <c r="D141" s="34">
        <v>26204</v>
      </c>
      <c r="E141" s="34">
        <v>667</v>
      </c>
      <c r="F141" s="34">
        <v>491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5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5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5" s="17" customFormat="1" ht="16" customHeight="1">
      <c r="B144" s="36">
        <f>+I137-B139</f>
        <v>13645</v>
      </c>
      <c r="C144" s="36">
        <f>+J137-C139</f>
        <v>-7780</v>
      </c>
      <c r="D144" s="36">
        <f>+K137-D139</f>
        <v>2921</v>
      </c>
      <c r="E144" s="36">
        <f>+L137-E139</f>
        <v>27404</v>
      </c>
      <c r="F144" s="36">
        <f>+M137-F139</f>
        <v>-8900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130069</v>
      </c>
      <c r="J161" s="38">
        <f>+C122</f>
        <v>-4823</v>
      </c>
      <c r="K161" s="38">
        <f>+D122</f>
        <v>101644</v>
      </c>
      <c r="L161" s="38">
        <f>+E122</f>
        <v>38774</v>
      </c>
      <c r="M161" s="38">
        <f>+F122</f>
        <v>-5526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204987</v>
      </c>
      <c r="C163" s="33">
        <f>+J16-J17-J18+C141-J20</f>
        <v>37517</v>
      </c>
      <c r="D163" s="33">
        <f>+K16-K17-K18+D141-K20</f>
        <v>123494</v>
      </c>
      <c r="E163" s="33">
        <f>+L16-L17-L18+E141-L20</f>
        <v>39407</v>
      </c>
      <c r="F163" s="33">
        <f>+M16-M17-M18+F141-M20</f>
        <v>4569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116424</v>
      </c>
      <c r="C164" s="34">
        <f>+C139</f>
        <v>2957</v>
      </c>
      <c r="D164" s="34">
        <f>+D139</f>
        <v>98723</v>
      </c>
      <c r="E164" s="34">
        <f>+E139</f>
        <v>11370</v>
      </c>
      <c r="F164" s="34">
        <f>+F139</f>
        <v>3374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88563</v>
      </c>
      <c r="C165" s="34">
        <f>+C163-C164</f>
        <v>34560</v>
      </c>
      <c r="D165" s="34">
        <f>+D163-D164</f>
        <v>24771</v>
      </c>
      <c r="E165" s="34">
        <f>+E163-E164</f>
        <v>28037</v>
      </c>
      <c r="F165" s="34">
        <f>+F163-F164</f>
        <v>1195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-74918</v>
      </c>
      <c r="C169" s="36">
        <f>+J161-C163-C166</f>
        <v>-42340</v>
      </c>
      <c r="D169" s="36">
        <f>+K161-D163-D166</f>
        <v>-21850</v>
      </c>
      <c r="E169" s="36">
        <f>+L161-E163-E166</f>
        <v>-633</v>
      </c>
      <c r="F169" s="36">
        <f>+M161-F163-F166</f>
        <v>-10095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13645</v>
      </c>
      <c r="J184" s="38">
        <f>+C144</f>
        <v>-7780</v>
      </c>
      <c r="K184" s="38">
        <f>+D144</f>
        <v>2921</v>
      </c>
      <c r="L184" s="38">
        <f>+E144</f>
        <v>27404</v>
      </c>
      <c r="M184" s="38">
        <f>+F144</f>
        <v>-8900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88563</v>
      </c>
      <c r="C186" s="33">
        <f>+C187</f>
        <v>34560</v>
      </c>
      <c r="D186" s="33">
        <f>+D187</f>
        <v>24771</v>
      </c>
      <c r="E186" s="33">
        <f>+E187</f>
        <v>28037</v>
      </c>
      <c r="F186" s="33">
        <f>+F187</f>
        <v>1195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0">+B165</f>
        <v>88563</v>
      </c>
      <c r="C187" s="34">
        <f t="shared" si="0"/>
        <v>34560</v>
      </c>
      <c r="D187" s="34">
        <f t="shared" si="0"/>
        <v>24771</v>
      </c>
      <c r="E187" s="34">
        <f t="shared" si="0"/>
        <v>28037</v>
      </c>
      <c r="F187" s="34">
        <f t="shared" si="0"/>
        <v>1195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33">
        <f t="shared" si="0"/>
        <v>0</v>
      </c>
      <c r="F188" s="33">
        <f t="shared" si="0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-74918</v>
      </c>
      <c r="C191" s="36">
        <f>+J184-C186</f>
        <v>-42340</v>
      </c>
      <c r="D191" s="36">
        <f>+K184-D186</f>
        <v>-21850</v>
      </c>
      <c r="E191" s="36">
        <f>+L184-E186</f>
        <v>-633</v>
      </c>
      <c r="F191" s="36">
        <f>+M184-F186</f>
        <v>-10095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-74918</v>
      </c>
      <c r="J209" s="38">
        <f>+C191</f>
        <v>-42340</v>
      </c>
      <c r="K209" s="38">
        <f>+D191</f>
        <v>-21850</v>
      </c>
      <c r="L209" s="38">
        <f>+E191</f>
        <v>-633</v>
      </c>
      <c r="M209" s="38">
        <f>+F191</f>
        <v>-10095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9554</v>
      </c>
      <c r="J211" s="33">
        <f>+J212+J213+J214</f>
        <v>2336</v>
      </c>
      <c r="K211" s="33">
        <f>+K212+K213+K214</f>
        <v>7765</v>
      </c>
      <c r="L211" s="33">
        <f>+L212+L213+L214</f>
        <v>3978</v>
      </c>
      <c r="M211" s="33">
        <f>+M212+M213+M214</f>
        <v>39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3881</v>
      </c>
      <c r="J212" s="34">
        <v>110</v>
      </c>
      <c r="K212" s="34">
        <v>2087</v>
      </c>
      <c r="L212" s="34">
        <v>1684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4743</v>
      </c>
      <c r="J213" s="34">
        <v>1231</v>
      </c>
      <c r="K213" s="34">
        <v>3075</v>
      </c>
      <c r="L213" s="34">
        <v>436</v>
      </c>
      <c r="M213" s="34">
        <v>1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930</v>
      </c>
      <c r="J214" s="34">
        <v>995</v>
      </c>
      <c r="K214" s="34">
        <v>2603</v>
      </c>
      <c r="L214" s="34">
        <v>1858</v>
      </c>
      <c r="M214" s="34">
        <v>38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398</v>
      </c>
      <c r="K216" s="35">
        <v>2439</v>
      </c>
      <c r="L216" s="35">
        <v>1689</v>
      </c>
      <c r="M216" s="35">
        <v>38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-45788</v>
      </c>
      <c r="J217" s="33">
        <f>+J218+J219+J220</f>
        <v>-43960</v>
      </c>
      <c r="K217" s="33">
        <f>+K218+K219+K220</f>
        <v>-5658</v>
      </c>
      <c r="L217" s="33">
        <f>+L218+L219+L220</f>
        <v>-734</v>
      </c>
      <c r="M217" s="33">
        <f>+M218+M219+M220</f>
        <v>0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-5515</v>
      </c>
      <c r="J219" s="34">
        <v>-1601</v>
      </c>
      <c r="K219" s="34">
        <v>-3431</v>
      </c>
      <c r="L219" s="34">
        <v>-483</v>
      </c>
      <c r="M219" s="34">
        <v>0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-40273</v>
      </c>
      <c r="J220" s="34">
        <v>-42359</v>
      </c>
      <c r="K220" s="34">
        <v>-2227</v>
      </c>
      <c r="L220" s="34">
        <v>-251</v>
      </c>
      <c r="M220" s="34">
        <v>0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-2607</v>
      </c>
      <c r="K222" s="35">
        <v>-1764</v>
      </c>
      <c r="L222" s="35">
        <v>-193</v>
      </c>
      <c r="M222" s="35">
        <v>0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-111152</v>
      </c>
      <c r="C225" s="36">
        <f>+J209+J211+J217</f>
        <v>-83964</v>
      </c>
      <c r="D225" s="36">
        <f>+K209+K211+K217</f>
        <v>-19743</v>
      </c>
      <c r="E225" s="36">
        <f>+L209+L211+L217</f>
        <v>2611</v>
      </c>
      <c r="F225" s="36">
        <f>+M209+M211+M217</f>
        <v>-10056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-111152</v>
      </c>
      <c r="J240" s="38">
        <f>+C225</f>
        <v>-83964</v>
      </c>
      <c r="K240" s="38">
        <f>+D225</f>
        <v>-19743</v>
      </c>
      <c r="L240" s="38">
        <f>+E225</f>
        <v>2611</v>
      </c>
      <c r="M240" s="38">
        <f>+F225</f>
        <v>-10056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32553</v>
      </c>
      <c r="C242" s="33">
        <f t="shared" ref="C242:F242" si="1">C243+C245+C246</f>
        <v>14645</v>
      </c>
      <c r="D242" s="33">
        <f t="shared" si="1"/>
        <v>12401</v>
      </c>
      <c r="E242" s="33">
        <f t="shared" si="1"/>
        <v>5173</v>
      </c>
      <c r="F242" s="33">
        <f t="shared" si="1"/>
        <v>334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32549</v>
      </c>
      <c r="C243" s="37">
        <v>14695</v>
      </c>
      <c r="D243" s="37">
        <v>12467</v>
      </c>
      <c r="E243" s="37">
        <v>5053</v>
      </c>
      <c r="F243" s="37">
        <v>334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v>-28480</v>
      </c>
      <c r="C244" s="33">
        <v>-10300</v>
      </c>
      <c r="D244" s="33">
        <v>-11695</v>
      </c>
      <c r="E244" s="33">
        <v>-6117</v>
      </c>
      <c r="F244" s="33">
        <v>-368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-4</v>
      </c>
      <c r="C245" s="37">
        <v>-58</v>
      </c>
      <c r="D245" s="37">
        <v>-66</v>
      </c>
      <c r="E245" s="37">
        <v>120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8</v>
      </c>
      <c r="C246" s="37">
        <v>8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3869</v>
      </c>
      <c r="C247" s="33">
        <v>3460</v>
      </c>
      <c r="D247" s="33">
        <v>164</v>
      </c>
      <c r="E247" s="33">
        <v>252</v>
      </c>
      <c r="F247" s="33">
        <v>-7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-119094</v>
      </c>
      <c r="C249" s="36">
        <f t="shared" ref="C249:F249" si="2">+J240-C243-C244-C245-C247-C246</f>
        <v>-91769</v>
      </c>
      <c r="D249" s="36">
        <f t="shared" si="2"/>
        <v>-20613</v>
      </c>
      <c r="E249" s="36">
        <f t="shared" si="2"/>
        <v>3303</v>
      </c>
      <c r="F249" s="36">
        <f t="shared" si="2"/>
        <v>-10015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phoneticPr fontId="37" type="noConversion"/>
  <conditionalFormatting sqref="B46:F46">
    <cfRule type="cellIs" dxfId="47" priority="2" operator="notEqual">
      <formula>B47+B48</formula>
    </cfRule>
  </conditionalFormatting>
  <conditionalFormatting sqref="B109:F109">
    <cfRule type="cellIs" dxfId="46" priority="1" operator="notEqual">
      <formula>B110+B111+B112</formula>
    </cfRule>
  </conditionalFormatting>
  <hyperlinks>
    <hyperlink ref="M4" location="Indice!A1" display="indice" xr:uid="{00000000-0004-0000-23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6" tint="0.39997558519241921"/>
  </sheetPr>
  <dimension ref="A1:J251"/>
  <sheetViews>
    <sheetView zoomScaleNormal="100" workbookViewId="0">
      <pane ySplit="4" topLeftCell="A92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211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41795</v>
      </c>
      <c r="H16" s="33">
        <f>+C46+C51+C52+C21+C25</f>
        <v>30277</v>
      </c>
      <c r="I16" s="33">
        <f>+D46+D51+D52+D21+D25</f>
        <v>11518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1639</v>
      </c>
      <c r="H17" s="34">
        <v>386</v>
      </c>
      <c r="I17" s="34">
        <v>1253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2175</v>
      </c>
      <c r="H18" s="34">
        <v>152</v>
      </c>
      <c r="I18" s="34">
        <v>2023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37981</v>
      </c>
      <c r="H19" s="34">
        <f>+H16-H17-H18</f>
        <v>29739</v>
      </c>
      <c r="I19" s="34">
        <f>+I16-I17-I18</f>
        <v>8242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1881</v>
      </c>
      <c r="H20" s="42">
        <v>1622</v>
      </c>
      <c r="I20" s="42">
        <v>259</v>
      </c>
    </row>
    <row r="21" spans="2:9" s="13" customFormat="1" ht="16.149999999999999" customHeight="1">
      <c r="B21" s="33">
        <v>8991</v>
      </c>
      <c r="C21" s="33">
        <v>5129</v>
      </c>
      <c r="D21" s="33">
        <v>3862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32804</v>
      </c>
      <c r="C23" s="36">
        <f>+H16-C21</f>
        <v>25148</v>
      </c>
      <c r="D23" s="36">
        <f>+I16-D21</f>
        <v>7656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10300</v>
      </c>
      <c r="C25" s="33">
        <v>7122</v>
      </c>
      <c r="D25" s="33">
        <v>3178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22504</v>
      </c>
      <c r="C27" s="36">
        <f>+C23-C25</f>
        <v>18026</v>
      </c>
      <c r="D27" s="36">
        <f>+D23-D25</f>
        <v>4478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22504</v>
      </c>
      <c r="H44" s="38">
        <f>+C27</f>
        <v>18026</v>
      </c>
      <c r="I44" s="38">
        <f>+D27</f>
        <v>4478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22404</v>
      </c>
      <c r="C46" s="33">
        <v>17991</v>
      </c>
      <c r="D46" s="33">
        <v>4413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17038</v>
      </c>
      <c r="C47" s="34">
        <v>13244</v>
      </c>
      <c r="D47" s="34">
        <v>3794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5366</v>
      </c>
      <c r="C48" s="34">
        <f>SUM(C49:C50)</f>
        <v>4747</v>
      </c>
      <c r="D48" s="34">
        <f>SUM(D49:D50)</f>
        <v>619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1988</v>
      </c>
      <c r="C49" s="84">
        <v>1398</v>
      </c>
      <c r="D49" s="84">
        <v>590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3378</v>
      </c>
      <c r="C50" s="84">
        <v>3349</v>
      </c>
      <c r="D50" s="84">
        <v>29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100</v>
      </c>
      <c r="C51" s="33">
        <v>35</v>
      </c>
      <c r="D51" s="33">
        <v>65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72225</v>
      </c>
      <c r="H70" s="33">
        <f>+H71+H75</f>
        <v>68854</v>
      </c>
      <c r="I70" s="33">
        <f>+I71+I75</f>
        <v>3371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69261</v>
      </c>
      <c r="H71" s="34">
        <f>+H72+H73+H74</f>
        <v>68570</v>
      </c>
      <c r="I71" s="34">
        <f>+I72+I73+I74</f>
        <v>691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48840</v>
      </c>
      <c r="H72" s="34">
        <v>48840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41</v>
      </c>
      <c r="H73" s="34">
        <v>41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20380</v>
      </c>
      <c r="H74" s="34">
        <v>19689</v>
      </c>
      <c r="I74" s="34">
        <v>691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2964</v>
      </c>
      <c r="H75" s="34">
        <v>284</v>
      </c>
      <c r="I75" s="34">
        <v>2680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-2629</v>
      </c>
      <c r="H76" s="33">
        <f>+H77+H78</f>
        <v>-1337</v>
      </c>
      <c r="I76" s="33">
        <f>+I77+I78</f>
        <v>-1292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-1629</v>
      </c>
      <c r="H77" s="34">
        <v>-820</v>
      </c>
      <c r="I77" s="34">
        <v>-809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-1000</v>
      </c>
      <c r="H78" s="34">
        <v>-517</v>
      </c>
      <c r="I78" s="34">
        <v>-483</v>
      </c>
    </row>
    <row r="79" spans="2:9" s="13" customFormat="1" ht="16.149999999999999" customHeight="1">
      <c r="B79" s="33">
        <f>+B80+B81+B82</f>
        <v>27172</v>
      </c>
      <c r="C79" s="33">
        <f>+C80+C81+C82</f>
        <v>25528</v>
      </c>
      <c r="D79" s="33">
        <f>+D80+D81+D82</f>
        <v>1685</v>
      </c>
      <c r="E79" s="61" t="s">
        <v>48</v>
      </c>
      <c r="F79" s="47" t="s">
        <v>49</v>
      </c>
      <c r="G79" s="33">
        <f>G80+G81+G82</f>
        <v>9639</v>
      </c>
      <c r="H79" s="33">
        <f>+H80+H81+H82</f>
        <v>7525</v>
      </c>
      <c r="I79" s="33">
        <f>+I80+I81+I82</f>
        <v>2155</v>
      </c>
    </row>
    <row r="80" spans="2:9" s="15" customFormat="1" ht="16.149999999999999" customHeight="1">
      <c r="B80" s="34">
        <v>27164</v>
      </c>
      <c r="C80" s="43">
        <v>25520</v>
      </c>
      <c r="D80" s="43">
        <v>1685</v>
      </c>
      <c r="E80" s="23" t="s">
        <v>50</v>
      </c>
      <c r="F80" s="23" t="s">
        <v>133</v>
      </c>
      <c r="G80" s="43">
        <v>4198</v>
      </c>
      <c r="H80" s="43">
        <v>2705</v>
      </c>
      <c r="I80" s="43">
        <v>1534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5096</v>
      </c>
      <c r="H81" s="43">
        <v>4475</v>
      </c>
      <c r="I81" s="43">
        <v>621</v>
      </c>
    </row>
    <row r="82" spans="2:9" s="15" customFormat="1" ht="16.149999999999999" customHeight="1">
      <c r="B82" s="34">
        <v>8</v>
      </c>
      <c r="C82" s="43">
        <v>8</v>
      </c>
      <c r="D82" s="43">
        <v>0</v>
      </c>
      <c r="E82" s="23" t="s">
        <v>53</v>
      </c>
      <c r="F82" s="23" t="s">
        <v>54</v>
      </c>
      <c r="G82" s="43">
        <v>345</v>
      </c>
      <c r="H82" s="43">
        <v>345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52063</v>
      </c>
      <c r="C85" s="36">
        <f>+H68+H70+H76+H79-C79</f>
        <v>49514</v>
      </c>
      <c r="D85" s="36">
        <f>+I68+I70+I76+I79-D79</f>
        <v>2549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52063</v>
      </c>
      <c r="H100" s="38">
        <f>+C85</f>
        <v>49514</v>
      </c>
      <c r="I100" s="38">
        <f>+D85</f>
        <v>2549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17</v>
      </c>
      <c r="C102" s="33">
        <f>+C103+C104</f>
        <v>0</v>
      </c>
      <c r="D102" s="33">
        <f>+D103+D104</f>
        <v>17</v>
      </c>
      <c r="E102" s="61" t="s">
        <v>58</v>
      </c>
      <c r="F102" s="47" t="s">
        <v>59</v>
      </c>
      <c r="G102" s="33">
        <f>+G103+G104</f>
        <v>48938</v>
      </c>
      <c r="H102" s="33">
        <f>+H103+H104</f>
        <v>48740</v>
      </c>
      <c r="I102" s="33">
        <f>+I103+I104</f>
        <v>198</v>
      </c>
    </row>
    <row r="103" spans="2:9" s="15" customFormat="1" ht="16.149999999999999" customHeight="1">
      <c r="B103" s="34">
        <v>17</v>
      </c>
      <c r="C103" s="34">
        <v>0</v>
      </c>
      <c r="D103" s="34">
        <v>17</v>
      </c>
      <c r="E103" s="62" t="s">
        <v>60</v>
      </c>
      <c r="F103" s="23" t="s">
        <v>61</v>
      </c>
      <c r="G103" s="34">
        <v>48726</v>
      </c>
      <c r="H103" s="34">
        <v>48726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212</v>
      </c>
      <c r="H104" s="34">
        <v>14</v>
      </c>
      <c r="I104" s="34">
        <v>198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10805</v>
      </c>
      <c r="H105" s="33">
        <f>+H106+H107+H108</f>
        <v>8647</v>
      </c>
      <c r="I105" s="33">
        <f>+I106+I107+I108</f>
        <v>2158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1637</v>
      </c>
      <c r="H106" s="34">
        <v>0</v>
      </c>
      <c r="I106" s="34">
        <v>1637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7512</v>
      </c>
      <c r="H107" s="34">
        <v>7483</v>
      </c>
      <c r="I107" s="34">
        <v>29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1656</v>
      </c>
      <c r="H108" s="34">
        <v>1164</v>
      </c>
      <c r="I108" s="34">
        <v>492</v>
      </c>
    </row>
    <row r="109" spans="2:9" s="13" customFormat="1" ht="14">
      <c r="B109" s="33">
        <v>14900</v>
      </c>
      <c r="C109" s="33">
        <v>12592</v>
      </c>
      <c r="D109" s="33">
        <v>2308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13327</v>
      </c>
      <c r="C111" s="34">
        <v>11378</v>
      </c>
      <c r="D111" s="34">
        <v>1949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1573</v>
      </c>
      <c r="C112" s="34">
        <v>1214</v>
      </c>
      <c r="D112" s="34">
        <v>359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137071</v>
      </c>
      <c r="C113" s="33">
        <f>+C114+C115+C116+C117+C118+C119</f>
        <v>141490</v>
      </c>
      <c r="D113" s="33">
        <f>+D114+D115+D116+D117+D118+D119</f>
        <v>1603</v>
      </c>
      <c r="E113" s="61" t="s">
        <v>69</v>
      </c>
      <c r="F113" s="47" t="s">
        <v>70</v>
      </c>
      <c r="G113" s="33">
        <f>+G114+G115+G116+G117+G118+G119</f>
        <v>35359</v>
      </c>
      <c r="H113" s="33">
        <f>+H114+H115+H116+H117+H118+H119</f>
        <v>35052</v>
      </c>
      <c r="I113" s="33">
        <f>+I114+I115+I116+I117+I118+I119</f>
        <v>6329</v>
      </c>
    </row>
    <row r="114" spans="2:10" s="15" customFormat="1" ht="16.149999999999999" customHeight="1">
      <c r="B114" s="34">
        <v>15</v>
      </c>
      <c r="C114" s="34">
        <v>10</v>
      </c>
      <c r="D114" s="34">
        <v>5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15</v>
      </c>
      <c r="H115" s="34">
        <v>9</v>
      </c>
      <c r="I115" s="34">
        <v>6</v>
      </c>
    </row>
    <row r="116" spans="2:10" s="15" customFormat="1" ht="16.149999999999999" customHeight="1">
      <c r="B116" s="34">
        <v>123546</v>
      </c>
      <c r="C116" s="34">
        <v>128629</v>
      </c>
      <c r="D116" s="34">
        <v>939</v>
      </c>
      <c r="E116" s="62" t="s">
        <v>75</v>
      </c>
      <c r="F116" s="23" t="s">
        <v>160</v>
      </c>
      <c r="G116" s="34">
        <v>32716</v>
      </c>
      <c r="H116" s="34">
        <v>33296</v>
      </c>
      <c r="I116" s="34">
        <v>5442</v>
      </c>
    </row>
    <row r="117" spans="2:10" s="15" customFormat="1" ht="16.149999999999999" customHeight="1">
      <c r="B117" s="34">
        <v>1133</v>
      </c>
      <c r="C117" s="34">
        <v>994</v>
      </c>
      <c r="D117" s="34">
        <v>139</v>
      </c>
      <c r="E117" s="62" t="s">
        <v>76</v>
      </c>
      <c r="F117" s="23" t="s">
        <v>77</v>
      </c>
      <c r="G117" s="34">
        <v>243</v>
      </c>
      <c r="H117" s="34">
        <v>168</v>
      </c>
      <c r="I117" s="34">
        <v>75</v>
      </c>
    </row>
    <row r="118" spans="2:10" s="15" customFormat="1" ht="16.149999999999999" customHeight="1">
      <c r="B118" s="34">
        <v>2716</v>
      </c>
      <c r="C118" s="34">
        <v>2196</v>
      </c>
      <c r="D118" s="34">
        <v>520</v>
      </c>
      <c r="E118" s="23" t="s">
        <v>78</v>
      </c>
      <c r="F118" s="23" t="s">
        <v>79</v>
      </c>
      <c r="G118" s="34">
        <v>2385</v>
      </c>
      <c r="H118" s="34">
        <v>1579</v>
      </c>
      <c r="I118" s="34">
        <v>806</v>
      </c>
    </row>
    <row r="119" spans="2:10" s="46" customFormat="1" ht="16.149999999999999" customHeight="1">
      <c r="B119" s="34">
        <v>9661</v>
      </c>
      <c r="C119" s="34">
        <v>9661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-4823</v>
      </c>
      <c r="C122" s="36">
        <f>+H100+H102+H105+H113-C102-C109-C113</f>
        <v>-12129</v>
      </c>
      <c r="D122" s="36">
        <f>+I100+I102+I105+I113-D102-D109-D113</f>
        <v>7306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-4823</v>
      </c>
      <c r="H137" s="38">
        <f>+C122</f>
        <v>-12129</v>
      </c>
      <c r="I137" s="38">
        <f>+D122</f>
        <v>7306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2957</v>
      </c>
      <c r="C139" s="33">
        <f>+C140+C141</f>
        <v>1740</v>
      </c>
      <c r="D139" s="33">
        <f>+D140+D141</f>
        <v>1217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1540</v>
      </c>
      <c r="C140" s="34">
        <v>902</v>
      </c>
      <c r="D140" s="34">
        <v>638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1417</v>
      </c>
      <c r="C141" s="34">
        <v>838</v>
      </c>
      <c r="D141" s="34">
        <v>579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-7780</v>
      </c>
      <c r="C144" s="36">
        <f>+H137-C139</f>
        <v>-13869</v>
      </c>
      <c r="D144" s="36">
        <f>+I137-D139</f>
        <v>6089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-4823</v>
      </c>
      <c r="H161" s="38">
        <f>+C122</f>
        <v>-12129</v>
      </c>
      <c r="I161" s="38">
        <f>+D122</f>
        <v>7306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37517</v>
      </c>
      <c r="C163" s="33">
        <f>+H16-H17-H18+C141-H20</f>
        <v>28955</v>
      </c>
      <c r="D163" s="33">
        <f>+I16-I17-I18+D141-I20</f>
        <v>8562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2957</v>
      </c>
      <c r="C164" s="34">
        <f>+C139</f>
        <v>1740</v>
      </c>
      <c r="D164" s="34">
        <f>+D139</f>
        <v>1217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34560</v>
      </c>
      <c r="C165" s="34">
        <f>+C163-C164</f>
        <v>27215</v>
      </c>
      <c r="D165" s="34">
        <f>+D163-D164</f>
        <v>7345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-42340</v>
      </c>
      <c r="C169" s="36">
        <f>+H161-C163-C166</f>
        <v>-41084</v>
      </c>
      <c r="D169" s="36">
        <f>+I161-D163-D166</f>
        <v>-1256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-7780</v>
      </c>
      <c r="H184" s="38">
        <f>+C144</f>
        <v>-13869</v>
      </c>
      <c r="I184" s="38">
        <f>+D144</f>
        <v>6089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34560</v>
      </c>
      <c r="C186" s="33">
        <f>+C187</f>
        <v>27215</v>
      </c>
      <c r="D186" s="33">
        <f>+D187</f>
        <v>7345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34560</v>
      </c>
      <c r="C187" s="34">
        <f t="shared" si="0"/>
        <v>27215</v>
      </c>
      <c r="D187" s="34">
        <f t="shared" si="0"/>
        <v>7345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-42340</v>
      </c>
      <c r="C191" s="36">
        <f>+H184-C186</f>
        <v>-41084</v>
      </c>
      <c r="D191" s="36">
        <f>+I184-D186</f>
        <v>-1256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-42340</v>
      </c>
      <c r="H209" s="38">
        <f>+C191</f>
        <v>-41084</v>
      </c>
      <c r="I209" s="38">
        <f>+D191</f>
        <v>-1256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2336</v>
      </c>
      <c r="H211" s="33">
        <f>+H212+H213+H214</f>
        <v>1420</v>
      </c>
      <c r="I211" s="33">
        <f>+I212+I213+I214</f>
        <v>3401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110</v>
      </c>
      <c r="H212" s="34">
        <v>110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1231</v>
      </c>
      <c r="H213" s="34">
        <v>706</v>
      </c>
      <c r="I213" s="34">
        <v>525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995</v>
      </c>
      <c r="H214" s="34">
        <v>604</v>
      </c>
      <c r="I214" s="34">
        <v>2876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398</v>
      </c>
      <c r="H216" s="35">
        <v>228</v>
      </c>
      <c r="I216" s="35">
        <v>2655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-43960</v>
      </c>
      <c r="H217" s="33">
        <f>+H218+H219+H220</f>
        <v>-5914</v>
      </c>
      <c r="I217" s="33">
        <f>+I218+I219+I220</f>
        <v>-40531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-1601</v>
      </c>
      <c r="H219" s="34">
        <v>-1388</v>
      </c>
      <c r="I219" s="34">
        <v>-213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-42359</v>
      </c>
      <c r="H220" s="34">
        <v>-4526</v>
      </c>
      <c r="I220" s="34">
        <v>-40318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-2607</v>
      </c>
      <c r="H222" s="35">
        <v>-4078</v>
      </c>
      <c r="I222" s="35">
        <v>-1014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-83964</v>
      </c>
      <c r="C225" s="36">
        <f>+H209+H211+H217</f>
        <v>-45578</v>
      </c>
      <c r="D225" s="36">
        <f>+I209+I211+I217</f>
        <v>-38386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-83964</v>
      </c>
      <c r="H240" s="38">
        <f>+C225</f>
        <v>-45578</v>
      </c>
      <c r="I240" s="38">
        <f>+D225</f>
        <v>-38386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14645</v>
      </c>
      <c r="C242" s="33">
        <f t="shared" ref="C242:D242" si="1">C243+C245+C246</f>
        <v>6204</v>
      </c>
      <c r="D242" s="33">
        <f t="shared" si="1"/>
        <v>8441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14695</v>
      </c>
      <c r="C243" s="37">
        <v>6200</v>
      </c>
      <c r="D243" s="37">
        <v>8495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-10300</v>
      </c>
      <c r="C244" s="33">
        <v>-7122</v>
      </c>
      <c r="D244" s="33">
        <v>-3178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-58</v>
      </c>
      <c r="C245" s="37">
        <v>0</v>
      </c>
      <c r="D245" s="37">
        <v>-58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8</v>
      </c>
      <c r="C246" s="37">
        <v>4</v>
      </c>
      <c r="D246" s="37">
        <v>4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3" customFormat="1" ht="14">
      <c r="B247" s="33">
        <v>3460</v>
      </c>
      <c r="C247" s="33">
        <v>130</v>
      </c>
      <c r="D247" s="33">
        <v>3330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-91769</v>
      </c>
      <c r="C249" s="36">
        <f t="shared" ref="C249:D249" si="2">+H240-C243-C244-C245-C247-C246</f>
        <v>-44790</v>
      </c>
      <c r="D249" s="36">
        <f t="shared" si="2"/>
        <v>-46979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45" priority="2" operator="notEqual">
      <formula>B47+B48</formula>
    </cfRule>
  </conditionalFormatting>
  <conditionalFormatting sqref="B109:D109">
    <cfRule type="cellIs" dxfId="44" priority="1" operator="notEqual">
      <formula>B110+B111+B112</formula>
    </cfRule>
  </conditionalFormatting>
  <hyperlinks>
    <hyperlink ref="I4" location="Indice!A1" display="indice" xr:uid="{00000000-0004-0000-24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 tint="-0.249977111117893"/>
  </sheetPr>
  <dimension ref="B1:N251"/>
  <sheetViews>
    <sheetView zoomScaleNormal="100" workbookViewId="0">
      <pane ySplit="4" topLeftCell="A91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238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198712</v>
      </c>
      <c r="J16" s="33">
        <f>+C46+C51+C52+C21+C25</f>
        <v>42563</v>
      </c>
      <c r="K16" s="33">
        <f>+D46+D51+D52+D21+D25</f>
        <v>106225</v>
      </c>
      <c r="L16" s="33">
        <f>+E46+E51+E52+E21+E25</f>
        <v>45686</v>
      </c>
      <c r="M16" s="33">
        <f>+F46+F51+F52+F21+F25</f>
        <v>4238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10757</v>
      </c>
      <c r="J17" s="34">
        <v>2210</v>
      </c>
      <c r="K17" s="34">
        <v>3572</v>
      </c>
      <c r="L17" s="34">
        <v>4913</v>
      </c>
      <c r="M17" s="34">
        <v>62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7316</v>
      </c>
      <c r="J18" s="34">
        <v>2003</v>
      </c>
      <c r="K18" s="34">
        <v>4986</v>
      </c>
      <c r="L18" s="34">
        <v>321</v>
      </c>
      <c r="M18" s="34">
        <v>6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180639</v>
      </c>
      <c r="J19" s="34">
        <f>+J16-J17-J18</f>
        <v>38350</v>
      </c>
      <c r="K19" s="34">
        <f>+K16-K17-K18</f>
        <v>97667</v>
      </c>
      <c r="L19" s="34">
        <f>+L16-L17-L18</f>
        <v>40452</v>
      </c>
      <c r="M19" s="34">
        <f>+M16-M17-M18</f>
        <v>4170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6506</v>
      </c>
      <c r="J20" s="42">
        <v>1391</v>
      </c>
      <c r="K20" s="42">
        <v>3018</v>
      </c>
      <c r="L20" s="42">
        <v>2092</v>
      </c>
      <c r="M20" s="42">
        <v>5</v>
      </c>
    </row>
    <row r="21" spans="2:13" s="13" customFormat="1" ht="16.149999999999999" customHeight="1">
      <c r="B21" s="33">
        <v>55632</v>
      </c>
      <c r="C21" s="33">
        <v>8912</v>
      </c>
      <c r="D21" s="33">
        <v>26294</v>
      </c>
      <c r="E21" s="33">
        <v>19141</v>
      </c>
      <c r="F21" s="33">
        <v>1285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143080</v>
      </c>
      <c r="C23" s="36">
        <f>+J16-C21</f>
        <v>33651</v>
      </c>
      <c r="D23" s="36">
        <f>+K16-D21</f>
        <v>79931</v>
      </c>
      <c r="E23" s="36">
        <f>+L16-E21</f>
        <v>26545</v>
      </c>
      <c r="F23" s="36">
        <f>+M16-F21</f>
        <v>2953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v>28218</v>
      </c>
      <c r="C25" s="33">
        <v>10210</v>
      </c>
      <c r="D25" s="33">
        <v>11720</v>
      </c>
      <c r="E25" s="33">
        <v>5928</v>
      </c>
      <c r="F25" s="33">
        <v>360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114862</v>
      </c>
      <c r="C27" s="36">
        <f>+C23-C25</f>
        <v>23441</v>
      </c>
      <c r="D27" s="36">
        <f>+D23-D25</f>
        <v>68211</v>
      </c>
      <c r="E27" s="36">
        <f>+E23-E25</f>
        <v>20617</v>
      </c>
      <c r="F27" s="36">
        <f>+F23-F25</f>
        <v>2593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114862</v>
      </c>
      <c r="J44" s="38">
        <f>+C27</f>
        <v>23441</v>
      </c>
      <c r="K44" s="38">
        <f>+D27</f>
        <v>68211</v>
      </c>
      <c r="L44" s="38">
        <f>+E27</f>
        <v>20617</v>
      </c>
      <c r="M44" s="38">
        <f>+F27</f>
        <v>2593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114448</v>
      </c>
      <c r="C46" s="33">
        <v>23303</v>
      </c>
      <c r="D46" s="33">
        <v>67997</v>
      </c>
      <c r="E46" s="33">
        <v>20574</v>
      </c>
      <c r="F46" s="33">
        <v>2574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89333</v>
      </c>
      <c r="C47" s="34">
        <v>18030</v>
      </c>
      <c r="D47" s="34">
        <v>53541</v>
      </c>
      <c r="E47" s="34">
        <v>15710</v>
      </c>
      <c r="F47" s="34">
        <v>2052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25115</v>
      </c>
      <c r="C48" s="34">
        <f>SUM(C49:C50)</f>
        <v>5273</v>
      </c>
      <c r="D48" s="34">
        <f>SUM(D49:D50)</f>
        <v>14456</v>
      </c>
      <c r="E48" s="34">
        <f>SUM(E49:E50)</f>
        <v>4864</v>
      </c>
      <c r="F48" s="34">
        <f>SUM(F49:F50)</f>
        <v>522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17351</v>
      </c>
      <c r="C49" s="84">
        <v>2016</v>
      </c>
      <c r="D49" s="84">
        <v>10220</v>
      </c>
      <c r="E49" s="84">
        <v>4617</v>
      </c>
      <c r="F49" s="84">
        <v>498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7764</v>
      </c>
      <c r="C50" s="84">
        <v>3257</v>
      </c>
      <c r="D50" s="84">
        <v>4236</v>
      </c>
      <c r="E50" s="84">
        <v>247</v>
      </c>
      <c r="F50" s="84">
        <v>24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414</v>
      </c>
      <c r="C51" s="33">
        <v>138</v>
      </c>
      <c r="D51" s="33">
        <v>214</v>
      </c>
      <c r="E51" s="33">
        <v>43</v>
      </c>
      <c r="F51" s="33">
        <v>19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112744</v>
      </c>
      <c r="J70" s="33">
        <f>+J71+J75</f>
        <v>78492</v>
      </c>
      <c r="K70" s="33">
        <f>+K71+K75</f>
        <v>11835</v>
      </c>
      <c r="L70" s="33">
        <f>+L71+L75</f>
        <v>22417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93818</v>
      </c>
      <c r="J71" s="34">
        <f>+J72+J73+J74</f>
        <v>75808</v>
      </c>
      <c r="K71" s="34">
        <f>+K72+K73+K74</f>
        <v>11032</v>
      </c>
      <c r="L71" s="34">
        <f>+L72+L73+L74</f>
        <v>6978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60314</v>
      </c>
      <c r="J72" s="34">
        <v>53643</v>
      </c>
      <c r="K72" s="34">
        <v>2068</v>
      </c>
      <c r="L72" s="34">
        <v>4603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124</v>
      </c>
      <c r="J73" s="34">
        <v>37</v>
      </c>
      <c r="K73" s="34">
        <v>46</v>
      </c>
      <c r="L73" s="34">
        <v>41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33380</v>
      </c>
      <c r="J74" s="34">
        <v>22128</v>
      </c>
      <c r="K74" s="34">
        <v>8918</v>
      </c>
      <c r="L74" s="34">
        <v>2334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18926</v>
      </c>
      <c r="J75" s="34">
        <v>2684</v>
      </c>
      <c r="K75" s="34">
        <v>803</v>
      </c>
      <c r="L75" s="34">
        <v>15439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-10691</v>
      </c>
      <c r="J76" s="33">
        <f>+J77+J78</f>
        <v>-4689</v>
      </c>
      <c r="K76" s="33">
        <f>+K77+K78</f>
        <v>-2604</v>
      </c>
      <c r="L76" s="33">
        <f>+L77+L78</f>
        <v>-1389</v>
      </c>
      <c r="M76" s="33">
        <f>+M77+M78</f>
        <v>-2009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-6821</v>
      </c>
      <c r="J77" s="34">
        <v>-3758</v>
      </c>
      <c r="K77" s="34">
        <v>-1718</v>
      </c>
      <c r="L77" s="34">
        <v>-1345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-3870</v>
      </c>
      <c r="J78" s="34">
        <v>-931</v>
      </c>
      <c r="K78" s="34">
        <v>-886</v>
      </c>
      <c r="L78" s="34">
        <v>-44</v>
      </c>
      <c r="M78" s="34">
        <v>-2009</v>
      </c>
    </row>
    <row r="79" spans="2:13" s="13" customFormat="1" ht="16.149999999999999" customHeight="1">
      <c r="B79" s="33">
        <f>+B80+B81+B82</f>
        <v>36565</v>
      </c>
      <c r="C79" s="33">
        <f>+C80+C81+C82</f>
        <v>32836</v>
      </c>
      <c r="D79" s="33">
        <f>+D80+D81+D82</f>
        <v>7658</v>
      </c>
      <c r="E79" s="33">
        <f>+E80+E81+E82</f>
        <v>1399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12439</v>
      </c>
      <c r="J79" s="33">
        <f>+J80+J81+J82</f>
        <v>13442</v>
      </c>
      <c r="K79" s="33">
        <f>+K80+K81+K82</f>
        <v>804</v>
      </c>
      <c r="L79" s="33">
        <f>+L80+L81+L82</f>
        <v>600</v>
      </c>
      <c r="M79" s="33">
        <f>+M80+M81+M82</f>
        <v>2921</v>
      </c>
    </row>
    <row r="80" spans="2:13" s="15" customFormat="1" ht="16.149999999999999" customHeight="1">
      <c r="B80" s="34">
        <v>36553</v>
      </c>
      <c r="C80" s="43">
        <v>32828</v>
      </c>
      <c r="D80" s="43">
        <v>7657</v>
      </c>
      <c r="E80" s="43">
        <v>1396</v>
      </c>
      <c r="F80" s="43">
        <v>0</v>
      </c>
      <c r="G80" s="23" t="s">
        <v>50</v>
      </c>
      <c r="H80" s="23" t="s">
        <v>133</v>
      </c>
      <c r="I80" s="43">
        <v>6299</v>
      </c>
      <c r="J80" s="43">
        <v>7690</v>
      </c>
      <c r="K80" s="43">
        <v>557</v>
      </c>
      <c r="L80" s="43">
        <v>459</v>
      </c>
      <c r="M80" s="43">
        <v>2921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5715</v>
      </c>
      <c r="J81" s="43">
        <v>5397</v>
      </c>
      <c r="K81" s="43">
        <v>241</v>
      </c>
      <c r="L81" s="43">
        <v>77</v>
      </c>
      <c r="M81" s="43">
        <v>0</v>
      </c>
    </row>
    <row r="82" spans="2:13" s="15" customFormat="1" ht="16.149999999999999" customHeight="1">
      <c r="B82" s="34">
        <v>12</v>
      </c>
      <c r="C82" s="43">
        <v>8</v>
      </c>
      <c r="D82" s="43">
        <v>1</v>
      </c>
      <c r="E82" s="43">
        <v>3</v>
      </c>
      <c r="F82" s="43">
        <v>0</v>
      </c>
      <c r="G82" s="23" t="s">
        <v>53</v>
      </c>
      <c r="H82" s="23" t="s">
        <v>54</v>
      </c>
      <c r="I82" s="43">
        <v>425</v>
      </c>
      <c r="J82" s="43">
        <v>355</v>
      </c>
      <c r="K82" s="43">
        <v>6</v>
      </c>
      <c r="L82" s="43">
        <v>64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77927</v>
      </c>
      <c r="C85" s="36">
        <f>+J68+J70+J76+J79-C79</f>
        <v>54409</v>
      </c>
      <c r="D85" s="36">
        <f>+K68+K70+K76+K79-D79</f>
        <v>2377</v>
      </c>
      <c r="E85" s="36">
        <f>+L68+L70+L76+L79-E79</f>
        <v>20229</v>
      </c>
      <c r="F85" s="36">
        <f>+M68+M70+M76+M79-F79</f>
        <v>912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77927</v>
      </c>
      <c r="J100" s="38">
        <f>+C85</f>
        <v>54409</v>
      </c>
      <c r="K100" s="38">
        <f>+D85</f>
        <v>2377</v>
      </c>
      <c r="L100" s="38">
        <f>+E85</f>
        <v>20229</v>
      </c>
      <c r="M100" s="38">
        <f>+F85</f>
        <v>912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198</v>
      </c>
      <c r="C102" s="33">
        <f>+C103+C104</f>
        <v>167</v>
      </c>
      <c r="D102" s="33">
        <f>+D103+D104</f>
        <v>15</v>
      </c>
      <c r="E102" s="33">
        <f>+E103+E104</f>
        <v>16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102233</v>
      </c>
      <c r="J102" s="33">
        <f>+J103+J104</f>
        <v>59666</v>
      </c>
      <c r="K102" s="33">
        <f>+K103+K104</f>
        <v>34349</v>
      </c>
      <c r="L102" s="33">
        <f>+L103+L104</f>
        <v>8218</v>
      </c>
      <c r="M102" s="33">
        <f>+M103+M104</f>
        <v>0</v>
      </c>
    </row>
    <row r="103" spans="2:13" s="15" customFormat="1" ht="16.149999999999999" customHeight="1">
      <c r="B103" s="34">
        <v>198</v>
      </c>
      <c r="C103" s="34">
        <v>167</v>
      </c>
      <c r="D103" s="34">
        <v>15</v>
      </c>
      <c r="E103" s="34">
        <v>16</v>
      </c>
      <c r="F103" s="34">
        <v>0</v>
      </c>
      <c r="G103" s="62" t="s">
        <v>60</v>
      </c>
      <c r="H103" s="23" t="s">
        <v>61</v>
      </c>
      <c r="I103" s="34">
        <v>98096</v>
      </c>
      <c r="J103" s="34">
        <v>59437</v>
      </c>
      <c r="K103" s="34">
        <v>33141</v>
      </c>
      <c r="L103" s="34">
        <v>5518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4137</v>
      </c>
      <c r="J104" s="34">
        <v>229</v>
      </c>
      <c r="K104" s="34">
        <v>1208</v>
      </c>
      <c r="L104" s="34">
        <v>2700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126856</v>
      </c>
      <c r="J105" s="33">
        <f>+J106+J107+J108</f>
        <v>10253</v>
      </c>
      <c r="K105" s="33">
        <f>+K106+K107+K108</f>
        <v>276</v>
      </c>
      <c r="L105" s="33">
        <f>+L106+L107+L108</f>
        <v>247</v>
      </c>
      <c r="M105" s="33">
        <f>+M106+M107+M108</f>
        <v>116080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82224</v>
      </c>
      <c r="J106" s="34">
        <v>1507</v>
      </c>
      <c r="K106" s="34">
        <v>0</v>
      </c>
      <c r="L106" s="34">
        <v>0</v>
      </c>
      <c r="M106" s="34">
        <v>80717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7772</v>
      </c>
      <c r="J107" s="34">
        <v>7225</v>
      </c>
      <c r="K107" s="34">
        <v>276</v>
      </c>
      <c r="L107" s="34">
        <v>247</v>
      </c>
      <c r="M107" s="34">
        <v>24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36860</v>
      </c>
      <c r="J108" s="34">
        <v>1521</v>
      </c>
      <c r="K108" s="34">
        <v>0</v>
      </c>
      <c r="L108" s="34">
        <v>0</v>
      </c>
      <c r="M108" s="34">
        <v>35339</v>
      </c>
    </row>
    <row r="109" spans="2:13" s="13" customFormat="1" ht="31.15" customHeight="1">
      <c r="B109" s="33">
        <v>170407</v>
      </c>
      <c r="C109" s="33">
        <v>15414</v>
      </c>
      <c r="D109" s="33">
        <v>3082</v>
      </c>
      <c r="E109" s="33">
        <v>444</v>
      </c>
      <c r="F109" s="33">
        <v>151467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147475</v>
      </c>
      <c r="C110" s="34">
        <v>0</v>
      </c>
      <c r="D110" s="34">
        <v>0</v>
      </c>
      <c r="E110" s="34">
        <v>0</v>
      </c>
      <c r="F110" s="34">
        <v>147475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14529</v>
      </c>
      <c r="C111" s="34">
        <v>13922</v>
      </c>
      <c r="D111" s="34">
        <v>336</v>
      </c>
      <c r="E111" s="34">
        <v>247</v>
      </c>
      <c r="F111" s="34">
        <v>24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8403</v>
      </c>
      <c r="C112" s="34">
        <v>1492</v>
      </c>
      <c r="D112" s="34">
        <v>2746</v>
      </c>
      <c r="E112" s="34">
        <v>197</v>
      </c>
      <c r="F112" s="34">
        <v>3968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17130</v>
      </c>
      <c r="C113" s="33">
        <f>+C114+C115+C116+C117+C118+C119</f>
        <v>129987</v>
      </c>
      <c r="D113" s="33">
        <f>+D114+D115+D116+D117+D118+D119</f>
        <v>15860</v>
      </c>
      <c r="E113" s="33">
        <f>+E114+E115+E116+E117+E118+E119</f>
        <v>11273</v>
      </c>
      <c r="F113" s="33">
        <f>+F114+F115+F116+F117+F118+F119</f>
        <v>3510</v>
      </c>
      <c r="G113" s="61" t="s">
        <v>69</v>
      </c>
      <c r="H113" s="47" t="s">
        <v>70</v>
      </c>
      <c r="I113" s="33">
        <f>+I114+I115+I116+I117+I118+I119</f>
        <v>7440</v>
      </c>
      <c r="J113" s="33">
        <f>+J114+J115+J116+J117+J118+J119</f>
        <v>13262</v>
      </c>
      <c r="K113" s="33">
        <f>+K114+K115+K116+K117+K118+K119</f>
        <v>82787</v>
      </c>
      <c r="L113" s="33">
        <f>+L114+L115+L116+L117+L118+L119</f>
        <v>23888</v>
      </c>
      <c r="M113" s="33">
        <f>+M114+M115+M116+M117+M118+M119</f>
        <v>31003</v>
      </c>
    </row>
    <row r="114" spans="2:14" s="15" customFormat="1" ht="16.149999999999999" customHeight="1">
      <c r="B114" s="34">
        <v>196</v>
      </c>
      <c r="C114" s="34">
        <v>18</v>
      </c>
      <c r="D114" s="34">
        <v>71</v>
      </c>
      <c r="E114" s="34">
        <v>105</v>
      </c>
      <c r="F114" s="34">
        <v>2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150</v>
      </c>
      <c r="J115" s="34">
        <v>14</v>
      </c>
      <c r="K115" s="34">
        <v>39</v>
      </c>
      <c r="L115" s="34">
        <v>97</v>
      </c>
      <c r="M115" s="34">
        <v>0</v>
      </c>
    </row>
    <row r="116" spans="2:14" s="15" customFormat="1" ht="16.149999999999999" customHeight="1">
      <c r="B116" s="34">
        <v>0</v>
      </c>
      <c r="C116" s="34">
        <v>116377</v>
      </c>
      <c r="D116" s="34">
        <v>13938</v>
      </c>
      <c r="E116" s="34">
        <v>9841</v>
      </c>
      <c r="F116" s="34">
        <v>3344</v>
      </c>
      <c r="G116" s="62" t="s">
        <v>75</v>
      </c>
      <c r="H116" s="23" t="s">
        <v>160</v>
      </c>
      <c r="I116" s="34">
        <v>0</v>
      </c>
      <c r="J116" s="34">
        <v>10455</v>
      </c>
      <c r="K116" s="34">
        <v>81007</v>
      </c>
      <c r="L116" s="34">
        <v>22197</v>
      </c>
      <c r="M116" s="34">
        <v>29841</v>
      </c>
    </row>
    <row r="117" spans="2:14" s="15" customFormat="1" ht="16.149999999999999" customHeight="1">
      <c r="B117" s="34">
        <v>1282</v>
      </c>
      <c r="C117" s="34">
        <v>1282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1224</v>
      </c>
      <c r="J117" s="34">
        <v>325</v>
      </c>
      <c r="K117" s="34">
        <v>437</v>
      </c>
      <c r="L117" s="34">
        <v>6</v>
      </c>
      <c r="M117" s="34">
        <v>456</v>
      </c>
    </row>
    <row r="118" spans="2:14" s="15" customFormat="1" ht="16.149999999999999" customHeight="1">
      <c r="B118" s="34">
        <v>5276</v>
      </c>
      <c r="C118" s="34">
        <v>1934</v>
      </c>
      <c r="D118" s="34">
        <v>1851</v>
      </c>
      <c r="E118" s="34">
        <v>1327</v>
      </c>
      <c r="F118" s="34">
        <v>164</v>
      </c>
      <c r="G118" s="23" t="s">
        <v>78</v>
      </c>
      <c r="H118" s="23" t="s">
        <v>79</v>
      </c>
      <c r="I118" s="34">
        <v>6066</v>
      </c>
      <c r="J118" s="34">
        <v>2468</v>
      </c>
      <c r="K118" s="34">
        <v>1304</v>
      </c>
      <c r="L118" s="34">
        <v>1588</v>
      </c>
      <c r="M118" s="34">
        <v>706</v>
      </c>
    </row>
    <row r="119" spans="2:14" s="46" customFormat="1" ht="16.149999999999999" customHeight="1">
      <c r="B119" s="34">
        <v>10376</v>
      </c>
      <c r="C119" s="34">
        <v>10376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126721</v>
      </c>
      <c r="C122" s="36">
        <f>+J100+J102+J105+J113-C102-C109-C113</f>
        <v>-7978</v>
      </c>
      <c r="D122" s="36">
        <f>+K100+K102+K105+K113-D102-D109-D113</f>
        <v>100832</v>
      </c>
      <c r="E122" s="36">
        <f>+L100+L102+L105+L113-E102-E109-E113</f>
        <v>40849</v>
      </c>
      <c r="F122" s="36">
        <f>+M100+M102+M105+M113-F102-F109-F113</f>
        <v>-6982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3" ht="3" customHeight="1">
      <c r="B129" s="22"/>
    </row>
    <row r="130" spans="2:13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3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3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3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3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3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3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3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126721</v>
      </c>
      <c r="J137" s="38">
        <f>+C122</f>
        <v>-7978</v>
      </c>
      <c r="K137" s="38">
        <f>+D122</f>
        <v>100832</v>
      </c>
      <c r="L137" s="38">
        <f>+E122</f>
        <v>40849</v>
      </c>
      <c r="M137" s="38">
        <f>+F122</f>
        <v>-6982</v>
      </c>
    </row>
    <row r="138" spans="2:13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3" s="13" customFormat="1" ht="16.149999999999999" customHeight="1">
      <c r="B139" s="33">
        <f>+B140+B141</f>
        <v>113875</v>
      </c>
      <c r="C139" s="33">
        <f>+C140+C141</f>
        <v>2714</v>
      </c>
      <c r="D139" s="33">
        <f>+D140+D141</f>
        <v>96468</v>
      </c>
      <c r="E139" s="33">
        <f>+E140+E141</f>
        <v>11228</v>
      </c>
      <c r="F139" s="33">
        <f>+F140+F141</f>
        <v>3465</v>
      </c>
      <c r="G139" s="61" t="s">
        <v>83</v>
      </c>
      <c r="H139" s="47" t="s">
        <v>84</v>
      </c>
      <c r="I139" s="33"/>
      <c r="J139" s="33"/>
      <c r="K139" s="33"/>
      <c r="L139" s="33"/>
      <c r="M139" s="33"/>
    </row>
    <row r="140" spans="2:13" s="15" customFormat="1" ht="15" customHeight="1">
      <c r="B140" s="34">
        <v>85477</v>
      </c>
      <c r="C140" s="34">
        <v>1575</v>
      </c>
      <c r="D140" s="34">
        <v>70390</v>
      </c>
      <c r="E140" s="34">
        <v>10539</v>
      </c>
      <c r="F140" s="34">
        <v>2973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3" s="15" customFormat="1" ht="27.65" customHeight="1">
      <c r="B141" s="34">
        <v>28398</v>
      </c>
      <c r="C141" s="34">
        <v>1139</v>
      </c>
      <c r="D141" s="34">
        <v>26078</v>
      </c>
      <c r="E141" s="34">
        <v>689</v>
      </c>
      <c r="F141" s="34">
        <v>492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3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3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3" s="17" customFormat="1" ht="16" customHeight="1">
      <c r="B144" s="36">
        <f>+I137-B139</f>
        <v>12846</v>
      </c>
      <c r="C144" s="36">
        <f>+J137-C139</f>
        <v>-10692</v>
      </c>
      <c r="D144" s="36">
        <f>+K137-D139</f>
        <v>4364</v>
      </c>
      <c r="E144" s="36">
        <f>+L137-E139</f>
        <v>29621</v>
      </c>
      <c r="F144" s="36">
        <f>+M137-F139</f>
        <v>-10447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126721</v>
      </c>
      <c r="J161" s="38">
        <f>+C122</f>
        <v>-7978</v>
      </c>
      <c r="K161" s="38">
        <f>+D122</f>
        <v>100832</v>
      </c>
      <c r="L161" s="38">
        <f>+E122</f>
        <v>40849</v>
      </c>
      <c r="M161" s="38">
        <f>+F122</f>
        <v>-6982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202531</v>
      </c>
      <c r="C163" s="33">
        <f>+J16-J17-J18+C141-J20</f>
        <v>38098</v>
      </c>
      <c r="D163" s="33">
        <f>+K16-K17-K18+D141-K20</f>
        <v>120727</v>
      </c>
      <c r="E163" s="33">
        <f>+L16-L17-L18+E141-L20</f>
        <v>39049</v>
      </c>
      <c r="F163" s="33">
        <f>+M16-M17-M18+F141-M20</f>
        <v>4657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113875</v>
      </c>
      <c r="C164" s="34">
        <f>+C139</f>
        <v>2714</v>
      </c>
      <c r="D164" s="34">
        <f>+D139</f>
        <v>96468</v>
      </c>
      <c r="E164" s="34">
        <f>+E139</f>
        <v>11228</v>
      </c>
      <c r="F164" s="34">
        <f>+F139</f>
        <v>3465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88656</v>
      </c>
      <c r="C165" s="34">
        <f>+C163-C164</f>
        <v>35384</v>
      </c>
      <c r="D165" s="34">
        <f>+D163-D164</f>
        <v>24259</v>
      </c>
      <c r="E165" s="34">
        <f>+E163-E164</f>
        <v>27821</v>
      </c>
      <c r="F165" s="34">
        <f>+F163-F164</f>
        <v>1192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-75810</v>
      </c>
      <c r="C169" s="36">
        <f>+J161-C163-C166</f>
        <v>-46076</v>
      </c>
      <c r="D169" s="36">
        <f>+K161-D163-D166</f>
        <v>-19895</v>
      </c>
      <c r="E169" s="36">
        <f>+L161-E163-E166</f>
        <v>1800</v>
      </c>
      <c r="F169" s="36">
        <f>+M161-F163-F166</f>
        <v>-11639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12846</v>
      </c>
      <c r="J184" s="38">
        <f>+C144</f>
        <v>-10692</v>
      </c>
      <c r="K184" s="38">
        <f>+D144</f>
        <v>4364</v>
      </c>
      <c r="L184" s="38">
        <f>+E144</f>
        <v>29621</v>
      </c>
      <c r="M184" s="38">
        <f>+F144</f>
        <v>-10447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88656</v>
      </c>
      <c r="C186" s="33">
        <f>+C187</f>
        <v>35384</v>
      </c>
      <c r="D186" s="33">
        <f>+D187</f>
        <v>24259</v>
      </c>
      <c r="E186" s="33">
        <f>+E187</f>
        <v>27821</v>
      </c>
      <c r="F186" s="33">
        <f>+F187</f>
        <v>1192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0">+B165</f>
        <v>88656</v>
      </c>
      <c r="C187" s="34">
        <f t="shared" si="0"/>
        <v>35384</v>
      </c>
      <c r="D187" s="34">
        <f t="shared" si="0"/>
        <v>24259</v>
      </c>
      <c r="E187" s="34">
        <f t="shared" si="0"/>
        <v>27821</v>
      </c>
      <c r="F187" s="34">
        <f t="shared" si="0"/>
        <v>1192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33">
        <f t="shared" si="0"/>
        <v>0</v>
      </c>
      <c r="F188" s="33">
        <f t="shared" si="0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-75810</v>
      </c>
      <c r="C191" s="36">
        <f>+J184-C186</f>
        <v>-46076</v>
      </c>
      <c r="D191" s="36">
        <f>+K184-D186</f>
        <v>-19895</v>
      </c>
      <c r="E191" s="36">
        <f>+L184-E186</f>
        <v>1800</v>
      </c>
      <c r="F191" s="36">
        <f>+M184-F186</f>
        <v>-11639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-75810</v>
      </c>
      <c r="J209" s="38">
        <f>+C191</f>
        <v>-46076</v>
      </c>
      <c r="K209" s="38">
        <f>+D191</f>
        <v>-19895</v>
      </c>
      <c r="L209" s="38">
        <f>+E191</f>
        <v>1800</v>
      </c>
      <c r="M209" s="38">
        <f>+F191</f>
        <v>-11639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10302</v>
      </c>
      <c r="J211" s="33">
        <f>+J212+J213+J214</f>
        <v>2731</v>
      </c>
      <c r="K211" s="33">
        <f>+K212+K213+K214</f>
        <v>7241</v>
      </c>
      <c r="L211" s="33">
        <f>+L212+L213+L214</f>
        <v>3740</v>
      </c>
      <c r="M211" s="33">
        <f>+M212+M213+M214</f>
        <v>43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5071</v>
      </c>
      <c r="J212" s="34">
        <v>763</v>
      </c>
      <c r="K212" s="34">
        <v>2247</v>
      </c>
      <c r="L212" s="34">
        <v>2061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4466</v>
      </c>
      <c r="J213" s="34">
        <v>1234</v>
      </c>
      <c r="K213" s="34">
        <v>2878</v>
      </c>
      <c r="L213" s="34">
        <v>345</v>
      </c>
      <c r="M213" s="34">
        <v>9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765</v>
      </c>
      <c r="J214" s="34">
        <v>734</v>
      </c>
      <c r="K214" s="34">
        <v>2116</v>
      </c>
      <c r="L214" s="34">
        <v>1334</v>
      </c>
      <c r="M214" s="34">
        <v>34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310</v>
      </c>
      <c r="K216" s="35">
        <v>1919</v>
      </c>
      <c r="L216" s="35">
        <v>1190</v>
      </c>
      <c r="M216" s="35">
        <v>34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-12877</v>
      </c>
      <c r="J217" s="33">
        <f>+J218+J219+J220</f>
        <v>-11123</v>
      </c>
      <c r="K217" s="33">
        <f>+K218+K219+K220</f>
        <v>-4601</v>
      </c>
      <c r="L217" s="33">
        <f>+L218+L219+L220</f>
        <v>-606</v>
      </c>
      <c r="M217" s="33">
        <f>+M218+M219+M220</f>
        <v>0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-4043</v>
      </c>
      <c r="J219" s="34">
        <v>-1264</v>
      </c>
      <c r="K219" s="34">
        <v>-2379</v>
      </c>
      <c r="L219" s="34">
        <v>-400</v>
      </c>
      <c r="M219" s="34">
        <v>0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-8834</v>
      </c>
      <c r="J220" s="34">
        <v>-9859</v>
      </c>
      <c r="K220" s="34">
        <v>-2222</v>
      </c>
      <c r="L220" s="34">
        <v>-206</v>
      </c>
      <c r="M220" s="34">
        <v>0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-1873</v>
      </c>
      <c r="K222" s="35">
        <v>-1411</v>
      </c>
      <c r="L222" s="35">
        <v>-169</v>
      </c>
      <c r="M222" s="35">
        <v>0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-78385</v>
      </c>
      <c r="C225" s="36">
        <f>+J209+J211+J217</f>
        <v>-54468</v>
      </c>
      <c r="D225" s="36">
        <f>+K209+K211+K217</f>
        <v>-17255</v>
      </c>
      <c r="E225" s="36">
        <f>+L209+L211+L217</f>
        <v>4934</v>
      </c>
      <c r="F225" s="36">
        <f>+M209+M211+M217</f>
        <v>-11596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-78385</v>
      </c>
      <c r="J240" s="38">
        <f>+C225</f>
        <v>-54468</v>
      </c>
      <c r="K240" s="38">
        <f>+D225</f>
        <v>-17255</v>
      </c>
      <c r="L240" s="38">
        <f>+E225</f>
        <v>4934</v>
      </c>
      <c r="M240" s="38">
        <f>+F225</f>
        <v>-11596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24703</v>
      </c>
      <c r="C242" s="33">
        <f t="shared" ref="C242:F242" si="1">C243+C245+C246</f>
        <v>8849</v>
      </c>
      <c r="D242" s="33">
        <f t="shared" si="1"/>
        <v>10736</v>
      </c>
      <c r="E242" s="33">
        <f t="shared" si="1"/>
        <v>5007</v>
      </c>
      <c r="F242" s="33">
        <f t="shared" si="1"/>
        <v>111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24651</v>
      </c>
      <c r="C243" s="37">
        <v>8841</v>
      </c>
      <c r="D243" s="37">
        <v>10762</v>
      </c>
      <c r="E243" s="37">
        <v>4937</v>
      </c>
      <c r="F243" s="37">
        <v>111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v>-28218</v>
      </c>
      <c r="C244" s="33">
        <v>-10210</v>
      </c>
      <c r="D244" s="33">
        <v>-11720</v>
      </c>
      <c r="E244" s="33">
        <v>-5928</v>
      </c>
      <c r="F244" s="33">
        <v>-360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42</v>
      </c>
      <c r="C245" s="37">
        <v>-2</v>
      </c>
      <c r="D245" s="37">
        <v>-26</v>
      </c>
      <c r="E245" s="37">
        <v>70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10</v>
      </c>
      <c r="C246" s="37">
        <v>10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1935</v>
      </c>
      <c r="C247" s="33">
        <v>1662</v>
      </c>
      <c r="D247" s="33">
        <v>105</v>
      </c>
      <c r="E247" s="33">
        <v>166</v>
      </c>
      <c r="F247" s="33">
        <v>2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-76805</v>
      </c>
      <c r="C249" s="36">
        <f t="shared" ref="C249:F249" si="2">+J240-C243-C244-C245-C247-C246</f>
        <v>-54769</v>
      </c>
      <c r="D249" s="36">
        <f t="shared" si="2"/>
        <v>-16376</v>
      </c>
      <c r="E249" s="36">
        <f t="shared" si="2"/>
        <v>5689</v>
      </c>
      <c r="F249" s="36">
        <f t="shared" si="2"/>
        <v>-11349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phoneticPr fontId="37" type="noConversion"/>
  <conditionalFormatting sqref="B46:F46">
    <cfRule type="cellIs" dxfId="43" priority="2" operator="notEqual">
      <formula>B47+B48</formula>
    </cfRule>
  </conditionalFormatting>
  <conditionalFormatting sqref="B109:F109">
    <cfRule type="cellIs" dxfId="42" priority="1" operator="notEqual">
      <formula>B110+B111+B112</formula>
    </cfRule>
  </conditionalFormatting>
  <hyperlinks>
    <hyperlink ref="M4" location="Indice!A1" display="indice" xr:uid="{00000000-0004-0000-25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6" tint="0.39997558519241921"/>
  </sheetPr>
  <dimension ref="A1:J251"/>
  <sheetViews>
    <sheetView zoomScaleNormal="100" workbookViewId="0">
      <pane ySplit="4" topLeftCell="A98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250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42563</v>
      </c>
      <c r="H16" s="33">
        <f>+C46+C51+C52+C21+C25</f>
        <v>29954</v>
      </c>
      <c r="I16" s="33">
        <f>+D46+D51+D52+D21+D25</f>
        <v>12609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2210</v>
      </c>
      <c r="H17" s="34">
        <v>368</v>
      </c>
      <c r="I17" s="34">
        <v>1842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2003</v>
      </c>
      <c r="H18" s="34">
        <v>106</v>
      </c>
      <c r="I18" s="34">
        <v>1897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38350</v>
      </c>
      <c r="H19" s="34">
        <f>+H16-H17-H18</f>
        <v>29480</v>
      </c>
      <c r="I19" s="34">
        <f>+I16-I17-I18</f>
        <v>8870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1391</v>
      </c>
      <c r="H20" s="42">
        <v>1172</v>
      </c>
      <c r="I20" s="42">
        <v>219</v>
      </c>
    </row>
    <row r="21" spans="2:9" s="13" customFormat="1" ht="16.149999999999999" customHeight="1">
      <c r="B21" s="33">
        <v>8912</v>
      </c>
      <c r="C21" s="33">
        <v>4737</v>
      </c>
      <c r="D21" s="33">
        <v>4175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33651</v>
      </c>
      <c r="C23" s="36">
        <f>+H16-C21</f>
        <v>25217</v>
      </c>
      <c r="D23" s="36">
        <f>+I16-D21</f>
        <v>8434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10210</v>
      </c>
      <c r="C25" s="33">
        <v>6940</v>
      </c>
      <c r="D25" s="33">
        <v>3270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23441</v>
      </c>
      <c r="C27" s="36">
        <f>+C23-C25</f>
        <v>18277</v>
      </c>
      <c r="D27" s="36">
        <f>+D23-D25</f>
        <v>5164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23441</v>
      </c>
      <c r="H44" s="38">
        <f>+C27</f>
        <v>18277</v>
      </c>
      <c r="I44" s="38">
        <f>+D27</f>
        <v>5164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23303</v>
      </c>
      <c r="C46" s="33">
        <v>18240</v>
      </c>
      <c r="D46" s="33">
        <v>5063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18030</v>
      </c>
      <c r="C47" s="34">
        <v>13671</v>
      </c>
      <c r="D47" s="34">
        <v>4359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5273</v>
      </c>
      <c r="C48" s="34">
        <f>SUM(C49:C50)</f>
        <v>4569</v>
      </c>
      <c r="D48" s="34">
        <f>SUM(D49:D50)</f>
        <v>704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2016</v>
      </c>
      <c r="C49" s="84">
        <v>1330</v>
      </c>
      <c r="D49" s="84">
        <v>686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3257</v>
      </c>
      <c r="C50" s="84">
        <v>3239</v>
      </c>
      <c r="D50" s="84">
        <v>18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138</v>
      </c>
      <c r="C51" s="33">
        <v>37</v>
      </c>
      <c r="D51" s="33">
        <v>101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78492</v>
      </c>
      <c r="H70" s="33">
        <f>+H71+H75</f>
        <v>76192</v>
      </c>
      <c r="I70" s="33">
        <f>+I71+I75</f>
        <v>2300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75808</v>
      </c>
      <c r="H71" s="34">
        <f>+H72+H73+H74</f>
        <v>75297</v>
      </c>
      <c r="I71" s="34">
        <f>+I72+I73+I74</f>
        <v>511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53643</v>
      </c>
      <c r="H72" s="34">
        <v>53643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37</v>
      </c>
      <c r="H73" s="34">
        <v>37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22128</v>
      </c>
      <c r="H74" s="34">
        <v>21617</v>
      </c>
      <c r="I74" s="34">
        <v>511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2684</v>
      </c>
      <c r="H75" s="34">
        <v>895</v>
      </c>
      <c r="I75" s="34">
        <v>1789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-4689</v>
      </c>
      <c r="H76" s="33">
        <f>+H77+H78</f>
        <v>-3855</v>
      </c>
      <c r="I76" s="33">
        <f>+I77+I78</f>
        <v>-834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-3758</v>
      </c>
      <c r="H77" s="34">
        <v>-3357</v>
      </c>
      <c r="I77" s="34">
        <v>-401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-931</v>
      </c>
      <c r="H78" s="34">
        <v>-498</v>
      </c>
      <c r="I78" s="34">
        <v>-433</v>
      </c>
    </row>
    <row r="79" spans="2:9" s="13" customFormat="1" ht="16.149999999999999" customHeight="1">
      <c r="B79" s="33">
        <f>+B80+B81+B82</f>
        <v>32836</v>
      </c>
      <c r="C79" s="33">
        <f>+C80+C81+C82</f>
        <v>28544</v>
      </c>
      <c r="D79" s="33">
        <f>+D80+D81+D82</f>
        <v>4592</v>
      </c>
      <c r="E79" s="61" t="s">
        <v>48</v>
      </c>
      <c r="F79" s="47" t="s">
        <v>49</v>
      </c>
      <c r="G79" s="33">
        <f>G80+G81+G82</f>
        <v>13442</v>
      </c>
      <c r="H79" s="33">
        <f>+H80+H81+H82</f>
        <v>9881</v>
      </c>
      <c r="I79" s="33">
        <f>+I80+I81+I82</f>
        <v>3861</v>
      </c>
    </row>
    <row r="80" spans="2:9" s="15" customFormat="1" ht="16.149999999999999" customHeight="1">
      <c r="B80" s="34">
        <v>32828</v>
      </c>
      <c r="C80" s="43">
        <v>28536</v>
      </c>
      <c r="D80" s="43">
        <v>4592</v>
      </c>
      <c r="E80" s="23" t="s">
        <v>50</v>
      </c>
      <c r="F80" s="23" t="s">
        <v>133</v>
      </c>
      <c r="G80" s="43">
        <v>7690</v>
      </c>
      <c r="H80" s="43">
        <v>4290</v>
      </c>
      <c r="I80" s="43">
        <v>3700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5397</v>
      </c>
      <c r="H81" s="43">
        <v>5236</v>
      </c>
      <c r="I81" s="43">
        <v>161</v>
      </c>
    </row>
    <row r="82" spans="2:9" s="15" customFormat="1" ht="16.149999999999999" customHeight="1">
      <c r="B82" s="34">
        <v>8</v>
      </c>
      <c r="C82" s="43">
        <v>8</v>
      </c>
      <c r="D82" s="43">
        <v>0</v>
      </c>
      <c r="E82" s="23" t="s">
        <v>53</v>
      </c>
      <c r="F82" s="23" t="s">
        <v>54</v>
      </c>
      <c r="G82" s="43">
        <v>355</v>
      </c>
      <c r="H82" s="43">
        <v>355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54409</v>
      </c>
      <c r="C85" s="36">
        <f>+H68+H70+H76+H79-C79</f>
        <v>53674</v>
      </c>
      <c r="D85" s="36">
        <f>+I68+I70+I76+I79-D79</f>
        <v>735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54409</v>
      </c>
      <c r="H100" s="38">
        <f>+C85</f>
        <v>53674</v>
      </c>
      <c r="I100" s="38">
        <f>+D85</f>
        <v>735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167</v>
      </c>
      <c r="C102" s="33">
        <f>+C103+C104</f>
        <v>0</v>
      </c>
      <c r="D102" s="33">
        <f>+D103+D104</f>
        <v>167</v>
      </c>
      <c r="E102" s="61" t="s">
        <v>58</v>
      </c>
      <c r="F102" s="47" t="s">
        <v>59</v>
      </c>
      <c r="G102" s="33">
        <f>+G103+G104</f>
        <v>59666</v>
      </c>
      <c r="H102" s="33">
        <f>+H103+H104</f>
        <v>59460</v>
      </c>
      <c r="I102" s="33">
        <f>+I103+I104</f>
        <v>206</v>
      </c>
    </row>
    <row r="103" spans="2:9" s="15" customFormat="1" ht="16.149999999999999" customHeight="1">
      <c r="B103" s="34">
        <v>167</v>
      </c>
      <c r="C103" s="34">
        <v>0</v>
      </c>
      <c r="D103" s="34">
        <v>167</v>
      </c>
      <c r="E103" s="62" t="s">
        <v>60</v>
      </c>
      <c r="F103" s="23" t="s">
        <v>61</v>
      </c>
      <c r="G103" s="34">
        <v>59437</v>
      </c>
      <c r="H103" s="34">
        <v>59437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229</v>
      </c>
      <c r="H104" s="34">
        <v>23</v>
      </c>
      <c r="I104" s="34">
        <v>206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10253</v>
      </c>
      <c r="H105" s="33">
        <f>+H106+H107+H108</f>
        <v>8284</v>
      </c>
      <c r="I105" s="33">
        <f>+I106+I107+I108</f>
        <v>1969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1507</v>
      </c>
      <c r="H106" s="34">
        <v>0</v>
      </c>
      <c r="I106" s="34">
        <v>1507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7225</v>
      </c>
      <c r="H107" s="34">
        <v>7207</v>
      </c>
      <c r="I107" s="34">
        <v>18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1521</v>
      </c>
      <c r="H108" s="34">
        <v>1077</v>
      </c>
      <c r="I108" s="34">
        <v>444</v>
      </c>
    </row>
    <row r="109" spans="2:9" s="13" customFormat="1" ht="14">
      <c r="B109" s="33">
        <v>15414</v>
      </c>
      <c r="C109" s="33">
        <v>13136</v>
      </c>
      <c r="D109" s="33">
        <v>2278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13922</v>
      </c>
      <c r="C111" s="34">
        <v>11997</v>
      </c>
      <c r="D111" s="34">
        <v>1925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1492</v>
      </c>
      <c r="C112" s="34">
        <v>1139</v>
      </c>
      <c r="D112" s="34">
        <v>353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129987</v>
      </c>
      <c r="C113" s="33">
        <f>+C114+C115+C116+C117+C118+C119</f>
        <v>134392</v>
      </c>
      <c r="D113" s="33">
        <f>+D114+D115+D116+D117+D118+D119</f>
        <v>1021</v>
      </c>
      <c r="E113" s="61" t="s">
        <v>69</v>
      </c>
      <c r="F113" s="47" t="s">
        <v>70</v>
      </c>
      <c r="G113" s="33">
        <f>+G114+G115+G116+G117+G118+G119</f>
        <v>13262</v>
      </c>
      <c r="H113" s="33">
        <f>+H114+H115+H116+H117+H118+H119</f>
        <v>12708</v>
      </c>
      <c r="I113" s="33">
        <f>+I114+I115+I116+I117+I118+I119</f>
        <v>5980</v>
      </c>
    </row>
    <row r="114" spans="2:10" s="15" customFormat="1" ht="16.149999999999999" customHeight="1">
      <c r="B114" s="34">
        <v>18</v>
      </c>
      <c r="C114" s="34">
        <v>10</v>
      </c>
      <c r="D114" s="34">
        <v>8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14</v>
      </c>
      <c r="H115" s="34">
        <v>9</v>
      </c>
      <c r="I115" s="34">
        <v>5</v>
      </c>
    </row>
    <row r="116" spans="2:10" s="15" customFormat="1" ht="16.149999999999999" customHeight="1">
      <c r="B116" s="34">
        <v>116377</v>
      </c>
      <c r="C116" s="34">
        <v>121256</v>
      </c>
      <c r="D116" s="34">
        <v>547</v>
      </c>
      <c r="E116" s="62" t="s">
        <v>75</v>
      </c>
      <c r="F116" s="23" t="s">
        <v>160</v>
      </c>
      <c r="G116" s="34">
        <v>10455</v>
      </c>
      <c r="H116" s="34">
        <v>10656</v>
      </c>
      <c r="I116" s="34">
        <v>5225</v>
      </c>
    </row>
    <row r="117" spans="2:10" s="15" customFormat="1" ht="16.149999999999999" customHeight="1">
      <c r="B117" s="34">
        <v>1282</v>
      </c>
      <c r="C117" s="34">
        <v>1178</v>
      </c>
      <c r="D117" s="34">
        <v>104</v>
      </c>
      <c r="E117" s="62" t="s">
        <v>76</v>
      </c>
      <c r="F117" s="23" t="s">
        <v>77</v>
      </c>
      <c r="G117" s="34">
        <v>325</v>
      </c>
      <c r="H117" s="34">
        <v>246</v>
      </c>
      <c r="I117" s="34">
        <v>79</v>
      </c>
    </row>
    <row r="118" spans="2:10" s="15" customFormat="1" ht="16.149999999999999" customHeight="1">
      <c r="B118" s="34">
        <v>1934</v>
      </c>
      <c r="C118" s="34">
        <v>1572</v>
      </c>
      <c r="D118" s="34">
        <v>362</v>
      </c>
      <c r="E118" s="23" t="s">
        <v>78</v>
      </c>
      <c r="F118" s="23" t="s">
        <v>79</v>
      </c>
      <c r="G118" s="34">
        <v>2468</v>
      </c>
      <c r="H118" s="34">
        <v>1797</v>
      </c>
      <c r="I118" s="34">
        <v>671</v>
      </c>
    </row>
    <row r="119" spans="2:10" s="46" customFormat="1" ht="16.149999999999999" customHeight="1">
      <c r="B119" s="34">
        <v>10376</v>
      </c>
      <c r="C119" s="34">
        <v>10376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-7978</v>
      </c>
      <c r="C122" s="36">
        <f>+H100+H102+H105+H113-C102-C109-C113</f>
        <v>-13402</v>
      </c>
      <c r="D122" s="36">
        <f>+I100+I102+I105+I113-D102-D109-D113</f>
        <v>5424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-7978</v>
      </c>
      <c r="H137" s="38">
        <f>+C122</f>
        <v>-13402</v>
      </c>
      <c r="I137" s="38">
        <f>+D122</f>
        <v>5424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2714</v>
      </c>
      <c r="C139" s="33">
        <f>+C140+C141</f>
        <v>1521</v>
      </c>
      <c r="D139" s="33">
        <f>+D140+D141</f>
        <v>1193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1575</v>
      </c>
      <c r="C140" s="34">
        <v>921</v>
      </c>
      <c r="D140" s="34">
        <v>654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1139</v>
      </c>
      <c r="C141" s="34">
        <v>600</v>
      </c>
      <c r="D141" s="34">
        <v>539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-10692</v>
      </c>
      <c r="C144" s="36">
        <f>+H137-C139</f>
        <v>-14923</v>
      </c>
      <c r="D144" s="36">
        <f>+I137-D139</f>
        <v>4231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-7978</v>
      </c>
      <c r="H161" s="38">
        <f>+C122</f>
        <v>-13402</v>
      </c>
      <c r="I161" s="38">
        <f>+D122</f>
        <v>5424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38098</v>
      </c>
      <c r="C163" s="33">
        <f>+H16-H17-H18+C141-H20</f>
        <v>28908</v>
      </c>
      <c r="D163" s="33">
        <f>+I16-I17-I18+D141-I20</f>
        <v>9190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2714</v>
      </c>
      <c r="C164" s="34">
        <f>+C139</f>
        <v>1521</v>
      </c>
      <c r="D164" s="34">
        <f>+D139</f>
        <v>1193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35384</v>
      </c>
      <c r="C165" s="34">
        <f>+C163-C164</f>
        <v>27387</v>
      </c>
      <c r="D165" s="34">
        <f>+D163-D164</f>
        <v>7997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-46076</v>
      </c>
      <c r="C169" s="36">
        <f>+H161-C163-C166</f>
        <v>-42310</v>
      </c>
      <c r="D169" s="36">
        <f>+I161-D163-D166</f>
        <v>-3766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-10692</v>
      </c>
      <c r="H184" s="38">
        <f>+C144</f>
        <v>-14923</v>
      </c>
      <c r="I184" s="38">
        <f>+D144</f>
        <v>4231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35384</v>
      </c>
      <c r="C186" s="33">
        <f>+C187</f>
        <v>27387</v>
      </c>
      <c r="D186" s="33">
        <f>+D187</f>
        <v>7997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35384</v>
      </c>
      <c r="C187" s="34">
        <f t="shared" si="0"/>
        <v>27387</v>
      </c>
      <c r="D187" s="34">
        <f t="shared" si="0"/>
        <v>7997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-46076</v>
      </c>
      <c r="C191" s="36">
        <f>+H184-C186</f>
        <v>-42310</v>
      </c>
      <c r="D191" s="36">
        <f>+I184-D186</f>
        <v>-3766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-46076</v>
      </c>
      <c r="H209" s="38">
        <f>+C191</f>
        <v>-42310</v>
      </c>
      <c r="I209" s="38">
        <f>+D191</f>
        <v>-3766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2731</v>
      </c>
      <c r="H211" s="33">
        <f>+H212+H213+H214</f>
        <v>1683</v>
      </c>
      <c r="I211" s="33">
        <f>+I212+I213+I214</f>
        <v>4727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763</v>
      </c>
      <c r="H212" s="34">
        <v>528</v>
      </c>
      <c r="I212" s="34">
        <v>235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1234</v>
      </c>
      <c r="H213" s="34">
        <v>676</v>
      </c>
      <c r="I213" s="34">
        <v>558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734</v>
      </c>
      <c r="H214" s="34">
        <v>479</v>
      </c>
      <c r="I214" s="34">
        <v>3934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310</v>
      </c>
      <c r="H216" s="35">
        <v>225</v>
      </c>
      <c r="I216" s="35">
        <v>3764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-11123</v>
      </c>
      <c r="H217" s="33">
        <f>+H218+H219+H220</f>
        <v>-6673</v>
      </c>
      <c r="I217" s="33">
        <f>+I218+I219+I220</f>
        <v>-8129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-1264</v>
      </c>
      <c r="H219" s="34">
        <v>-1033</v>
      </c>
      <c r="I219" s="34">
        <v>-231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-9859</v>
      </c>
      <c r="H220" s="34">
        <v>-5640</v>
      </c>
      <c r="I220" s="34">
        <v>-7898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-1873</v>
      </c>
      <c r="H222" s="35">
        <v>-4812</v>
      </c>
      <c r="I222" s="35">
        <v>-740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-54468</v>
      </c>
      <c r="C225" s="36">
        <f>+H209+H211+H217</f>
        <v>-47300</v>
      </c>
      <c r="D225" s="36">
        <f>+I209+I211+I217</f>
        <v>-7168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-54468</v>
      </c>
      <c r="H240" s="38">
        <f>+C225</f>
        <v>-47300</v>
      </c>
      <c r="I240" s="38">
        <f>+D225</f>
        <v>-7168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8849</v>
      </c>
      <c r="C242" s="33">
        <f t="shared" ref="C242:D242" si="1">C243+C245+C246</f>
        <v>4571</v>
      </c>
      <c r="D242" s="33">
        <f t="shared" si="1"/>
        <v>4278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8841</v>
      </c>
      <c r="C243" s="37">
        <v>4562</v>
      </c>
      <c r="D243" s="37">
        <v>4279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-10210</v>
      </c>
      <c r="C244" s="33">
        <v>-6940</v>
      </c>
      <c r="D244" s="33">
        <v>-3270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-2</v>
      </c>
      <c r="C245" s="37">
        <v>0</v>
      </c>
      <c r="D245" s="37">
        <v>-2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10</v>
      </c>
      <c r="C246" s="37">
        <v>9</v>
      </c>
      <c r="D246" s="37">
        <v>1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3" customFormat="1" ht="14">
      <c r="B247" s="33">
        <v>1662</v>
      </c>
      <c r="C247" s="33">
        <v>398</v>
      </c>
      <c r="D247" s="33">
        <v>1264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-54769</v>
      </c>
      <c r="C249" s="36">
        <f t="shared" ref="C249:D249" si="2">+H240-C243-C244-C245-C247-C246</f>
        <v>-45329</v>
      </c>
      <c r="D249" s="36">
        <f t="shared" si="2"/>
        <v>-9440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41" priority="2" operator="notEqual">
      <formula>B47+B48</formula>
    </cfRule>
  </conditionalFormatting>
  <conditionalFormatting sqref="B109:D109">
    <cfRule type="cellIs" dxfId="40" priority="1" operator="notEqual">
      <formula>B110+B111+B112</formula>
    </cfRule>
  </conditionalFormatting>
  <hyperlinks>
    <hyperlink ref="I4" location="Indice!A1" display="indice" xr:uid="{00000000-0004-0000-26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</sheetPr>
  <dimension ref="A1:P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237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83726</v>
      </c>
      <c r="J16" s="33">
        <f>+C46+C51+C52+C21+C25</f>
        <v>26992</v>
      </c>
      <c r="K16" s="33">
        <f>+D46+D51+D52+D21+D25</f>
        <v>31482</v>
      </c>
      <c r="L16" s="33">
        <f>+E46+E51+E52+E21+E25</f>
        <v>17222</v>
      </c>
      <c r="M16" s="33">
        <f>+F46+F51+F52+F21+F25</f>
        <v>8030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4106</v>
      </c>
      <c r="J17" s="34">
        <v>1022</v>
      </c>
      <c r="K17" s="34">
        <v>995</v>
      </c>
      <c r="L17" s="34">
        <v>1782</v>
      </c>
      <c r="M17" s="34">
        <v>307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2727</v>
      </c>
      <c r="J18" s="34">
        <v>1065</v>
      </c>
      <c r="K18" s="34">
        <v>1460</v>
      </c>
      <c r="L18" s="34">
        <v>192</v>
      </c>
      <c r="M18" s="34">
        <v>10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76893</v>
      </c>
      <c r="J19" s="34">
        <f>+J16-J17-J18</f>
        <v>24905</v>
      </c>
      <c r="K19" s="34">
        <f>+K16-K17-K18</f>
        <v>29027</v>
      </c>
      <c r="L19" s="34">
        <f>+L16-L17-L18</f>
        <v>15248</v>
      </c>
      <c r="M19" s="34">
        <f>+M16-M17-M18</f>
        <v>7713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1781</v>
      </c>
      <c r="J20" s="42">
        <v>261</v>
      </c>
      <c r="K20" s="42">
        <v>828</v>
      </c>
      <c r="L20" s="42">
        <v>692</v>
      </c>
      <c r="M20" s="42">
        <v>0</v>
      </c>
      <c r="O20" s="107"/>
      <c r="P20" s="15"/>
    </row>
    <row r="21" spans="2:16" s="13" customFormat="1" ht="16.149999999999999" customHeight="1">
      <c r="B21" s="33">
        <v>19912</v>
      </c>
      <c r="C21" s="33">
        <v>4271</v>
      </c>
      <c r="D21" s="33">
        <v>6438</v>
      </c>
      <c r="E21" s="33">
        <v>6877</v>
      </c>
      <c r="F21" s="33">
        <v>2326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63814</v>
      </c>
      <c r="C23" s="36">
        <f>+J16-C21</f>
        <v>22721</v>
      </c>
      <c r="D23" s="36">
        <f>+K16-D21</f>
        <v>25044</v>
      </c>
      <c r="E23" s="36">
        <f>+L16-E21</f>
        <v>10345</v>
      </c>
      <c r="F23" s="36">
        <f>+M16-F21</f>
        <v>5704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10666</v>
      </c>
      <c r="C25" s="33">
        <v>5319</v>
      </c>
      <c r="D25" s="33">
        <v>3474</v>
      </c>
      <c r="E25" s="33">
        <v>1720</v>
      </c>
      <c r="F25" s="33">
        <v>153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53148</v>
      </c>
      <c r="C27" s="36">
        <f>+C23-C25</f>
        <v>17402</v>
      </c>
      <c r="D27" s="36">
        <f>+D23-D25</f>
        <v>21570</v>
      </c>
      <c r="E27" s="36">
        <f>+E23-E25</f>
        <v>8625</v>
      </c>
      <c r="F27" s="36">
        <f>+F23-F25</f>
        <v>5551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53148</v>
      </c>
      <c r="J44" s="38">
        <f>+C27</f>
        <v>17402</v>
      </c>
      <c r="K44" s="38">
        <f>+D27</f>
        <v>21570</v>
      </c>
      <c r="L44" s="38">
        <f>+E27</f>
        <v>8625</v>
      </c>
      <c r="M44" s="38">
        <f>+F27</f>
        <v>5551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53087</v>
      </c>
      <c r="C46" s="33">
        <v>17387</v>
      </c>
      <c r="D46" s="33">
        <v>21544</v>
      </c>
      <c r="E46" s="33">
        <v>8624</v>
      </c>
      <c r="F46" s="33">
        <v>5532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f>+C47+D47+E47+F47</f>
        <v>41365</v>
      </c>
      <c r="C47" s="34">
        <v>13337</v>
      </c>
      <c r="D47" s="34">
        <v>16968</v>
      </c>
      <c r="E47" s="34">
        <v>6585</v>
      </c>
      <c r="F47" s="34">
        <v>4475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11722</v>
      </c>
      <c r="C48" s="34">
        <f>SUM(C49:C50)</f>
        <v>4050</v>
      </c>
      <c r="D48" s="34">
        <f>SUM(D49:D50)</f>
        <v>4576</v>
      </c>
      <c r="E48" s="34">
        <f>SUM(E49:E50)</f>
        <v>2039</v>
      </c>
      <c r="F48" s="34">
        <f>SUM(F49:F50)</f>
        <v>1057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f t="shared" ref="B49:B50" si="0">+C49+D49+E49+F49</f>
        <v>7459</v>
      </c>
      <c r="C49" s="84">
        <v>1506</v>
      </c>
      <c r="D49" s="84">
        <v>3103</v>
      </c>
      <c r="E49" s="84">
        <v>1863</v>
      </c>
      <c r="F49" s="84">
        <v>987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f t="shared" si="0"/>
        <v>4263</v>
      </c>
      <c r="C50" s="84">
        <v>2544</v>
      </c>
      <c r="D50" s="84">
        <v>1473</v>
      </c>
      <c r="E50" s="84">
        <v>176</v>
      </c>
      <c r="F50" s="84">
        <v>70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61</v>
      </c>
      <c r="C51" s="33">
        <v>15</v>
      </c>
      <c r="D51" s="33">
        <v>26</v>
      </c>
      <c r="E51" s="33">
        <v>1</v>
      </c>
      <c r="F51" s="33">
        <v>19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49230</v>
      </c>
      <c r="J70" s="33">
        <f>+J71+J75</f>
        <v>35238</v>
      </c>
      <c r="K70" s="33">
        <f>+K71+K75</f>
        <v>5526</v>
      </c>
      <c r="L70" s="33">
        <f>+L71+L75</f>
        <v>8466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43488</v>
      </c>
      <c r="J71" s="34">
        <f>+J72+J73+J74</f>
        <v>35169</v>
      </c>
      <c r="K71" s="34">
        <f>+K72+K73+K74</f>
        <v>5358</v>
      </c>
      <c r="L71" s="34">
        <f>+L72+L73+L74</f>
        <v>2961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25012</v>
      </c>
      <c r="J72" s="34">
        <v>22182</v>
      </c>
      <c r="K72" s="34">
        <v>835</v>
      </c>
      <c r="L72" s="34">
        <v>1995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90</v>
      </c>
      <c r="J73" s="34">
        <v>12</v>
      </c>
      <c r="K73" s="34">
        <v>65</v>
      </c>
      <c r="L73" s="34">
        <v>13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18386</v>
      </c>
      <c r="J74" s="34">
        <v>12975</v>
      </c>
      <c r="K74" s="34">
        <v>4458</v>
      </c>
      <c r="L74" s="34">
        <v>953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5742</v>
      </c>
      <c r="J75" s="34">
        <v>69</v>
      </c>
      <c r="K75" s="34">
        <v>168</v>
      </c>
      <c r="L75" s="34">
        <v>5505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-4716</v>
      </c>
      <c r="J76" s="33">
        <f>+J77+J78</f>
        <v>-2429</v>
      </c>
      <c r="K76" s="33">
        <f>+K77+K78</f>
        <v>-918</v>
      </c>
      <c r="L76" s="33">
        <f>+L77+L78</f>
        <v>-573</v>
      </c>
      <c r="M76" s="33">
        <f>+M77+M78</f>
        <v>-796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-2959</v>
      </c>
      <c r="J77" s="34">
        <v>-1851</v>
      </c>
      <c r="K77" s="34">
        <v>-539</v>
      </c>
      <c r="L77" s="34">
        <v>-569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-1757</v>
      </c>
      <c r="J78" s="34">
        <v>-578</v>
      </c>
      <c r="K78" s="34">
        <v>-379</v>
      </c>
      <c r="L78" s="34">
        <v>-4</v>
      </c>
      <c r="M78" s="34">
        <v>-796</v>
      </c>
      <c r="O78" s="107"/>
    </row>
    <row r="79" spans="2:16" s="13" customFormat="1" ht="16.149999999999999" customHeight="1">
      <c r="B79" s="33">
        <f>+B80+B81+B82</f>
        <v>24604</v>
      </c>
      <c r="C79" s="33">
        <f>+C80+C81+C82</f>
        <v>20620</v>
      </c>
      <c r="D79" s="33">
        <f>+D80+D81+D82</f>
        <v>2399</v>
      </c>
      <c r="E79" s="33">
        <f>+E80+E81+E82</f>
        <v>1569</v>
      </c>
      <c r="F79" s="33">
        <f>+F80+F81+F82</f>
        <v>16</v>
      </c>
      <c r="G79" s="61" t="s">
        <v>48</v>
      </c>
      <c r="H79" s="47" t="s">
        <v>49</v>
      </c>
      <c r="I79" s="33">
        <f>I80+I81+I82</f>
        <v>8627</v>
      </c>
      <c r="J79" s="33">
        <f>+J80+J81+J82</f>
        <v>7011</v>
      </c>
      <c r="K79" s="33">
        <f>+K80+K81+K82</f>
        <v>538</v>
      </c>
      <c r="L79" s="33">
        <f>+L80+L81+L82</f>
        <v>715</v>
      </c>
      <c r="M79" s="33">
        <f>+M80+M81+M82</f>
        <v>363</v>
      </c>
      <c r="O79" s="107"/>
    </row>
    <row r="80" spans="2:16" s="15" customFormat="1" ht="16.149999999999999" customHeight="1">
      <c r="B80" s="34">
        <v>24600</v>
      </c>
      <c r="C80" s="43">
        <v>20619</v>
      </c>
      <c r="D80" s="43">
        <v>2398</v>
      </c>
      <c r="E80" s="43">
        <v>1567</v>
      </c>
      <c r="F80" s="43">
        <v>16</v>
      </c>
      <c r="G80" s="23" t="s">
        <v>50</v>
      </c>
      <c r="H80" s="23" t="s">
        <v>133</v>
      </c>
      <c r="I80" s="43">
        <v>2531</v>
      </c>
      <c r="J80" s="43">
        <v>1047</v>
      </c>
      <c r="K80" s="43">
        <v>516</v>
      </c>
      <c r="L80" s="43">
        <v>609</v>
      </c>
      <c r="M80" s="43">
        <v>359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6086</v>
      </c>
      <c r="J81" s="43">
        <v>5964</v>
      </c>
      <c r="K81" s="43">
        <v>14</v>
      </c>
      <c r="L81" s="43">
        <v>104</v>
      </c>
      <c r="M81" s="43">
        <v>4</v>
      </c>
      <c r="O81" s="107"/>
    </row>
    <row r="82" spans="2:16" s="15" customFormat="1" ht="16.149999999999999" customHeight="1">
      <c r="B82" s="34">
        <v>4</v>
      </c>
      <c r="C82" s="43">
        <v>1</v>
      </c>
      <c r="D82" s="43">
        <v>1</v>
      </c>
      <c r="E82" s="43">
        <v>2</v>
      </c>
      <c r="F82" s="43">
        <v>0</v>
      </c>
      <c r="G82" s="23" t="s">
        <v>53</v>
      </c>
      <c r="H82" s="23" t="s">
        <v>54</v>
      </c>
      <c r="I82" s="43">
        <v>10</v>
      </c>
      <c r="J82" s="43">
        <v>0</v>
      </c>
      <c r="K82" s="43">
        <v>8</v>
      </c>
      <c r="L82" s="43">
        <v>2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28537</v>
      </c>
      <c r="C85" s="36">
        <f>+J68+J70+J76+J79-C79</f>
        <v>19200</v>
      </c>
      <c r="D85" s="36">
        <f>+K68+K70+K76+K79-D79</f>
        <v>2747</v>
      </c>
      <c r="E85" s="36">
        <f>+L68+L70+L76+L79-E79</f>
        <v>7039</v>
      </c>
      <c r="F85" s="36">
        <f>+M68+M70+M76+M79-F79</f>
        <v>-449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28537</v>
      </c>
      <c r="J100" s="38">
        <f>+C85</f>
        <v>19200</v>
      </c>
      <c r="K100" s="38">
        <f>+D85</f>
        <v>2747</v>
      </c>
      <c r="L100" s="38">
        <f>+E85</f>
        <v>7039</v>
      </c>
      <c r="M100" s="38">
        <f>+F85</f>
        <v>-449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8</v>
      </c>
      <c r="C102" s="33">
        <f>+C103+C104</f>
        <v>8</v>
      </c>
      <c r="D102" s="33">
        <f>+D103+D104</f>
        <v>0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46093</v>
      </c>
      <c r="J102" s="33">
        <f>+J103+J104</f>
        <v>41190</v>
      </c>
      <c r="K102" s="33">
        <f>+K103+K104</f>
        <v>1094</v>
      </c>
      <c r="L102" s="33">
        <f>+L103+L104</f>
        <v>3809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8</v>
      </c>
      <c r="C103" s="34">
        <v>8</v>
      </c>
      <c r="D103" s="34">
        <v>0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44316</v>
      </c>
      <c r="J103" s="34">
        <v>40911</v>
      </c>
      <c r="K103" s="34">
        <v>642</v>
      </c>
      <c r="L103" s="34">
        <v>2763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1777</v>
      </c>
      <c r="J104" s="34">
        <v>279</v>
      </c>
      <c r="K104" s="34">
        <v>452</v>
      </c>
      <c r="L104" s="34">
        <v>1046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58634</v>
      </c>
      <c r="J105" s="33">
        <f>+J106+J107+J108</f>
        <v>5918</v>
      </c>
      <c r="K105" s="33">
        <f>+K106+K107+K108</f>
        <v>104</v>
      </c>
      <c r="L105" s="33">
        <f>+L106+L107+L108</f>
        <v>176</v>
      </c>
      <c r="M105" s="33">
        <f>+M106+M107+M108</f>
        <v>52436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37996</v>
      </c>
      <c r="J106" s="34">
        <v>988</v>
      </c>
      <c r="K106" s="34">
        <v>0</v>
      </c>
      <c r="L106" s="34">
        <v>0</v>
      </c>
      <c r="M106" s="34">
        <v>37008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4257</v>
      </c>
      <c r="J107" s="34">
        <v>3913</v>
      </c>
      <c r="K107" s="34">
        <v>104</v>
      </c>
      <c r="L107" s="34">
        <v>176</v>
      </c>
      <c r="M107" s="34">
        <v>64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16381</v>
      </c>
      <c r="J108" s="34">
        <v>1017</v>
      </c>
      <c r="K108" s="34">
        <v>0</v>
      </c>
      <c r="L108" s="34">
        <v>0</v>
      </c>
      <c r="M108" s="34">
        <v>15364</v>
      </c>
      <c r="O108" s="107"/>
      <c r="P108" s="13"/>
    </row>
    <row r="109" spans="2:16" s="13" customFormat="1" ht="28">
      <c r="B109" s="33">
        <v>63531</v>
      </c>
      <c r="C109" s="33">
        <v>6353</v>
      </c>
      <c r="D109" s="33">
        <v>422</v>
      </c>
      <c r="E109" s="33">
        <v>297</v>
      </c>
      <c r="F109" s="33">
        <v>56459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54518</v>
      </c>
      <c r="C110" s="34">
        <v>0</v>
      </c>
      <c r="D110" s="34">
        <v>0</v>
      </c>
      <c r="E110" s="34">
        <v>0</v>
      </c>
      <c r="F110" s="34">
        <v>54518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5795</v>
      </c>
      <c r="C111" s="34">
        <v>5451</v>
      </c>
      <c r="D111" s="34">
        <v>104</v>
      </c>
      <c r="E111" s="34">
        <v>176</v>
      </c>
      <c r="F111" s="34">
        <v>64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3218</v>
      </c>
      <c r="C112" s="34">
        <v>902</v>
      </c>
      <c r="D112" s="34">
        <v>318</v>
      </c>
      <c r="E112" s="34">
        <v>121</v>
      </c>
      <c r="F112" s="34">
        <v>1877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7232</v>
      </c>
      <c r="C113" s="33">
        <f>+C114+C115+C116+C117+C118+C119</f>
        <v>51774</v>
      </c>
      <c r="D113" s="33">
        <f>+D114+D115+D116+D117+D118+D119</f>
        <v>2950</v>
      </c>
      <c r="E113" s="33">
        <f>+E114+E115+E116+E117+E118+E119</f>
        <v>4583</v>
      </c>
      <c r="F113" s="33">
        <f>+F114+F115+F116+F117+F118+F119</f>
        <v>14689</v>
      </c>
      <c r="G113" s="61" t="s">
        <v>69</v>
      </c>
      <c r="H113" s="47" t="s">
        <v>70</v>
      </c>
      <c r="I113" s="33">
        <f>+I114+I115+I116+I117+I118+I119</f>
        <v>3714</v>
      </c>
      <c r="J113" s="33">
        <f>+J114+J115+J116+J117+J118+J119</f>
        <v>2836</v>
      </c>
      <c r="K113" s="33">
        <f>+K114+K115+K116+K117+K118+K119</f>
        <v>33753</v>
      </c>
      <c r="L113" s="33">
        <f>+L114+L115+L116+L117+L118+L119</f>
        <v>9520</v>
      </c>
      <c r="M113" s="33">
        <f>+M114+M115+M116+M117+M118+M119</f>
        <v>24369</v>
      </c>
      <c r="O113" s="15"/>
      <c r="P113" s="15"/>
    </row>
    <row r="114" spans="2:16" s="15" customFormat="1" ht="16.149999999999999" customHeight="1">
      <c r="B114" s="34">
        <v>65</v>
      </c>
      <c r="C114" s="34">
        <v>13</v>
      </c>
      <c r="D114" s="34">
        <v>27</v>
      </c>
      <c r="E114" s="34">
        <v>22</v>
      </c>
      <c r="F114" s="34">
        <v>3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37</v>
      </c>
      <c r="J115" s="34">
        <v>11</v>
      </c>
      <c r="K115" s="34">
        <v>5</v>
      </c>
      <c r="L115" s="34">
        <v>20</v>
      </c>
      <c r="M115" s="34">
        <v>1</v>
      </c>
    </row>
    <row r="116" spans="2:16" s="15" customFormat="1" ht="16.149999999999999" customHeight="1">
      <c r="B116" s="34">
        <v>0</v>
      </c>
      <c r="C116" s="34">
        <v>46462</v>
      </c>
      <c r="D116" s="34">
        <v>1785</v>
      </c>
      <c r="E116" s="34">
        <v>3878</v>
      </c>
      <c r="F116" s="34">
        <v>14639</v>
      </c>
      <c r="G116" s="62" t="s">
        <v>75</v>
      </c>
      <c r="H116" s="23" t="s">
        <v>160</v>
      </c>
      <c r="I116" s="34">
        <v>0</v>
      </c>
      <c r="J116" s="34">
        <v>1533</v>
      </c>
      <c r="K116" s="34">
        <v>32979</v>
      </c>
      <c r="L116" s="34">
        <v>8859</v>
      </c>
      <c r="M116" s="34">
        <v>23393</v>
      </c>
      <c r="O116" s="107"/>
      <c r="P116" s="13"/>
    </row>
    <row r="117" spans="2:16" s="15" customFormat="1" ht="16.149999999999999" customHeight="1">
      <c r="B117" s="34">
        <v>431</v>
      </c>
      <c r="C117" s="34">
        <v>431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1279</v>
      </c>
      <c r="J117" s="34">
        <v>330</v>
      </c>
      <c r="K117" s="34">
        <v>284</v>
      </c>
      <c r="L117" s="34">
        <v>33</v>
      </c>
      <c r="M117" s="34">
        <v>632</v>
      </c>
      <c r="O117" s="107"/>
    </row>
    <row r="118" spans="2:16" s="15" customFormat="1" ht="16.149999999999999" customHeight="1">
      <c r="B118" s="34">
        <v>2946</v>
      </c>
      <c r="C118" s="34">
        <v>1078</v>
      </c>
      <c r="D118" s="34">
        <v>1138</v>
      </c>
      <c r="E118" s="34">
        <v>683</v>
      </c>
      <c r="F118" s="34">
        <v>47</v>
      </c>
      <c r="G118" s="23" t="s">
        <v>78</v>
      </c>
      <c r="H118" s="23" t="s">
        <v>79</v>
      </c>
      <c r="I118" s="34">
        <v>2398</v>
      </c>
      <c r="J118" s="34">
        <v>962</v>
      </c>
      <c r="K118" s="34">
        <v>485</v>
      </c>
      <c r="L118" s="34">
        <v>608</v>
      </c>
      <c r="M118" s="34">
        <v>343</v>
      </c>
      <c r="O118" s="107"/>
    </row>
    <row r="119" spans="2:16" s="46" customFormat="1" ht="16.149999999999999" customHeight="1">
      <c r="B119" s="34">
        <v>3790</v>
      </c>
      <c r="C119" s="34">
        <v>3790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66207</v>
      </c>
      <c r="C122" s="36">
        <f>+J100+J102+J105+J113-C102-C109-C113</f>
        <v>11009</v>
      </c>
      <c r="D122" s="36">
        <f>+K100+K102+K105+K113-D102-D109-D113</f>
        <v>34326</v>
      </c>
      <c r="E122" s="36">
        <f>+L100+L102+L105+L113-E102-E109-E113</f>
        <v>15664</v>
      </c>
      <c r="F122" s="36">
        <f>+M100+M102+M105+M113-F102-F109-F113</f>
        <v>5208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66207</v>
      </c>
      <c r="J137" s="38">
        <f>+C122</f>
        <v>11009</v>
      </c>
      <c r="K137" s="38">
        <f>+D122</f>
        <v>34326</v>
      </c>
      <c r="L137" s="38">
        <f>+E122</f>
        <v>15664</v>
      </c>
      <c r="M137" s="38">
        <f>+F122</f>
        <v>5208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47552</v>
      </c>
      <c r="C139" s="33">
        <f>+C140+C141</f>
        <v>6921</v>
      </c>
      <c r="D139" s="33">
        <f>+D140+D141</f>
        <v>27291</v>
      </c>
      <c r="E139" s="33">
        <f>+E140+E141</f>
        <v>4101</v>
      </c>
      <c r="F139" s="33">
        <f>+F140+F141</f>
        <v>9239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1">SUM(C140:F140)</f>
        <v>37402</v>
      </c>
      <c r="C140" s="34">
        <v>5735</v>
      </c>
      <c r="D140" s="34">
        <v>20871</v>
      </c>
      <c r="E140" s="34">
        <v>4036</v>
      </c>
      <c r="F140" s="34">
        <v>6760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1"/>
        <v>10150</v>
      </c>
      <c r="C141" s="34">
        <v>1186</v>
      </c>
      <c r="D141" s="34">
        <v>6420</v>
      </c>
      <c r="E141" s="34">
        <v>65</v>
      </c>
      <c r="F141" s="34">
        <v>2479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18655</v>
      </c>
      <c r="C144" s="36">
        <f>+J137-C139</f>
        <v>4088</v>
      </c>
      <c r="D144" s="36">
        <f>+K137-D139</f>
        <v>7035</v>
      </c>
      <c r="E144" s="36">
        <f>+L137-E139</f>
        <v>11563</v>
      </c>
      <c r="F144" s="36">
        <f>+M137-F139</f>
        <v>-4031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66207</v>
      </c>
      <c r="J161" s="38">
        <f>+C122</f>
        <v>11009</v>
      </c>
      <c r="K161" s="38">
        <f>+D122</f>
        <v>34326</v>
      </c>
      <c r="L161" s="38">
        <f>+E122</f>
        <v>15664</v>
      </c>
      <c r="M161" s="38">
        <f>+F122</f>
        <v>5208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85262</v>
      </c>
      <c r="C163" s="33">
        <f>+J16-J17-J18+C141-J20</f>
        <v>25830</v>
      </c>
      <c r="D163" s="33">
        <f>+K16-K17-K18+D141-K20</f>
        <v>34619</v>
      </c>
      <c r="E163" s="33">
        <f>+L16-L17-L18+E141-L20</f>
        <v>14621</v>
      </c>
      <c r="F163" s="33">
        <f>+M16-M17-M18+F141-M20</f>
        <v>10192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47552</v>
      </c>
      <c r="C164" s="34">
        <f>+C139</f>
        <v>6921</v>
      </c>
      <c r="D164" s="34">
        <f>+D139</f>
        <v>27291</v>
      </c>
      <c r="E164" s="34">
        <f>+E139</f>
        <v>4101</v>
      </c>
      <c r="F164" s="34">
        <f>+F139</f>
        <v>9239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37710</v>
      </c>
      <c r="C165" s="34">
        <f>+C163-C164</f>
        <v>18909</v>
      </c>
      <c r="D165" s="34">
        <f>+D163-D164</f>
        <v>7328</v>
      </c>
      <c r="E165" s="34">
        <f>+E163-E164</f>
        <v>10520</v>
      </c>
      <c r="F165" s="34">
        <f>+F163-F164</f>
        <v>953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-19055</v>
      </c>
      <c r="C169" s="36">
        <f>+J161-C163-C166</f>
        <v>-14821</v>
      </c>
      <c r="D169" s="36">
        <f>+K161-D163-D166</f>
        <v>-293</v>
      </c>
      <c r="E169" s="36">
        <f>+L161-E163-E166</f>
        <v>1043</v>
      </c>
      <c r="F169" s="36">
        <f>+M161-F163-F166</f>
        <v>-4984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18655</v>
      </c>
      <c r="J184" s="38">
        <f>+C144</f>
        <v>4088</v>
      </c>
      <c r="K184" s="38">
        <f>+D144</f>
        <v>7035</v>
      </c>
      <c r="L184" s="38">
        <f>+E144</f>
        <v>11563</v>
      </c>
      <c r="M184" s="38">
        <f>+F144</f>
        <v>-4031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37710</v>
      </c>
      <c r="C186" s="33">
        <f>+C187</f>
        <v>18909</v>
      </c>
      <c r="D186" s="33">
        <f>+D187</f>
        <v>7328</v>
      </c>
      <c r="E186" s="33">
        <f>+E187</f>
        <v>10520</v>
      </c>
      <c r="F186" s="33">
        <f>+F187</f>
        <v>953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2">+B165</f>
        <v>37710</v>
      </c>
      <c r="C187" s="34">
        <f t="shared" si="2"/>
        <v>18909</v>
      </c>
      <c r="D187" s="34">
        <f t="shared" si="2"/>
        <v>7328</v>
      </c>
      <c r="E187" s="34">
        <f t="shared" si="2"/>
        <v>10520</v>
      </c>
      <c r="F187" s="34">
        <f t="shared" si="2"/>
        <v>953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-19055</v>
      </c>
      <c r="C191" s="36">
        <f>+J184-C186</f>
        <v>-14821</v>
      </c>
      <c r="D191" s="36">
        <f>+K184-D186</f>
        <v>-293</v>
      </c>
      <c r="E191" s="36">
        <f>+L184-E186</f>
        <v>1043</v>
      </c>
      <c r="F191" s="36">
        <f>+M184-F186</f>
        <v>-4984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-19055</v>
      </c>
      <c r="J209" s="38">
        <f>+C191</f>
        <v>-14821</v>
      </c>
      <c r="K209" s="38">
        <f>+D191</f>
        <v>-293</v>
      </c>
      <c r="L209" s="38">
        <f>+E191</f>
        <v>1043</v>
      </c>
      <c r="M209" s="38">
        <f>+F191</f>
        <v>-4984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5985</v>
      </c>
      <c r="J211" s="33">
        <f>+J212+J213+J214</f>
        <v>2018</v>
      </c>
      <c r="K211" s="33">
        <f>+K212+K213+K214</f>
        <v>4448</v>
      </c>
      <c r="L211" s="33">
        <f>+L212+L213+L214</f>
        <v>2173</v>
      </c>
      <c r="M211" s="33">
        <f>+M212+M213+M214</f>
        <v>253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1660</v>
      </c>
      <c r="J212" s="34">
        <v>1</v>
      </c>
      <c r="K212" s="34">
        <v>938</v>
      </c>
      <c r="L212" s="34">
        <v>721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3651</v>
      </c>
      <c r="J213" s="34">
        <v>1827</v>
      </c>
      <c r="K213" s="34">
        <v>1575</v>
      </c>
      <c r="L213" s="34">
        <v>215</v>
      </c>
      <c r="M213" s="34">
        <v>34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674</v>
      </c>
      <c r="J214" s="34">
        <v>190</v>
      </c>
      <c r="K214" s="34">
        <v>1935</v>
      </c>
      <c r="L214" s="34">
        <v>1237</v>
      </c>
      <c r="M214" s="34">
        <v>219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183</v>
      </c>
      <c r="K216" s="35">
        <v>1438</v>
      </c>
      <c r="L216" s="35">
        <v>1067</v>
      </c>
      <c r="M216" s="35">
        <v>219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-7708</v>
      </c>
      <c r="J217" s="33">
        <f>+J218+J219+J220</f>
        <v>-6581</v>
      </c>
      <c r="K217" s="33">
        <f>+K218+K219+K220</f>
        <v>-3617</v>
      </c>
      <c r="L217" s="33">
        <f>+L218+L219+L220</f>
        <v>-410</v>
      </c>
      <c r="M217" s="33">
        <f>+M218+M219+M220</f>
        <v>-7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-4827</v>
      </c>
      <c r="J219" s="34">
        <v>-2012</v>
      </c>
      <c r="K219" s="34">
        <v>-2470</v>
      </c>
      <c r="L219" s="34">
        <v>-344</v>
      </c>
      <c r="M219" s="34">
        <v>-1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-2881</v>
      </c>
      <c r="J220" s="34">
        <v>-4569</v>
      </c>
      <c r="K220" s="34">
        <v>-1147</v>
      </c>
      <c r="L220" s="34">
        <v>-66</v>
      </c>
      <c r="M220" s="34">
        <v>-6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-1777</v>
      </c>
      <c r="K222" s="35">
        <v>-1058</v>
      </c>
      <c r="L222" s="35">
        <v>-66</v>
      </c>
      <c r="M222" s="35">
        <v>-6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-20778</v>
      </c>
      <c r="C225" s="36">
        <f>+J209+J211+J217</f>
        <v>-19384</v>
      </c>
      <c r="D225" s="36">
        <f>+K209+K211+K217</f>
        <v>538</v>
      </c>
      <c r="E225" s="36">
        <f>+L209+L211+L217</f>
        <v>2806</v>
      </c>
      <c r="F225" s="36">
        <f>+M209+M211+M217</f>
        <v>-4738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-20778</v>
      </c>
      <c r="J240" s="38">
        <f>+C225</f>
        <v>-19384</v>
      </c>
      <c r="K240" s="38">
        <f>+D225</f>
        <v>538</v>
      </c>
      <c r="L240" s="38">
        <f>+E225</f>
        <v>2806</v>
      </c>
      <c r="M240" s="38">
        <f>+F225</f>
        <v>-4738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18246</v>
      </c>
      <c r="C242" s="33">
        <f>C243+C245+C246</f>
        <v>6408</v>
      </c>
      <c r="D242" s="33">
        <f t="shared" ref="D242:F242" si="3">D243+D245+D246</f>
        <v>6912</v>
      </c>
      <c r="E242" s="33">
        <f t="shared" si="3"/>
        <v>4418</v>
      </c>
      <c r="F242" s="33">
        <f t="shared" si="3"/>
        <v>508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18228</v>
      </c>
      <c r="C243" s="37">
        <v>6390</v>
      </c>
      <c r="D243" s="37">
        <v>6912</v>
      </c>
      <c r="E243" s="37">
        <v>4418</v>
      </c>
      <c r="F243" s="37">
        <v>508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-10666</v>
      </c>
      <c r="C244" s="33">
        <v>-5319</v>
      </c>
      <c r="D244" s="33">
        <v>-3474</v>
      </c>
      <c r="E244" s="33">
        <v>-1720</v>
      </c>
      <c r="F244" s="33">
        <v>-153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18</v>
      </c>
      <c r="C246" s="37">
        <v>18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323</v>
      </c>
      <c r="C247" s="33">
        <v>88</v>
      </c>
      <c r="D247" s="33">
        <v>161</v>
      </c>
      <c r="E247" s="33">
        <v>74</v>
      </c>
      <c r="F247" s="33">
        <v>0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-28681</v>
      </c>
      <c r="C249" s="36">
        <f t="shared" ref="C249:F249" si="4">+J240-C243-C244-C245-C247-C246</f>
        <v>-20561</v>
      </c>
      <c r="D249" s="36">
        <f t="shared" si="4"/>
        <v>-3061</v>
      </c>
      <c r="E249" s="36">
        <f t="shared" si="4"/>
        <v>34</v>
      </c>
      <c r="F249" s="36">
        <f t="shared" si="4"/>
        <v>-5093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51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C47:F47 C49:F50" name="Cuenta_explotacion_2_1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111" priority="2" operator="notEqual">
      <formula>B47+B48</formula>
    </cfRule>
  </conditionalFormatting>
  <conditionalFormatting sqref="B109:F109">
    <cfRule type="cellIs" dxfId="110" priority="1" operator="notEqual">
      <formula>B110+B111+B112</formula>
    </cfRule>
  </conditionalFormatting>
  <hyperlinks>
    <hyperlink ref="M4" location="Indice!A1" display="indice" xr:uid="{00000000-0004-0000-03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0" tint="-0.249977111117893"/>
  </sheetPr>
  <dimension ref="B1:O251"/>
  <sheetViews>
    <sheetView zoomScaleNormal="100" workbookViewId="0">
      <pane ySplit="4" topLeftCell="A100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259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199349</v>
      </c>
      <c r="J16" s="33">
        <f>+C46+C51+C52+C21+C25</f>
        <v>42061</v>
      </c>
      <c r="K16" s="33">
        <f>+D46+D51+D52+D21+D25</f>
        <v>106904</v>
      </c>
      <c r="L16" s="33">
        <f>+E46+E51+E52+E21+E25</f>
        <v>46334</v>
      </c>
      <c r="M16" s="33">
        <f>+F46+F51+F52+F21+F25</f>
        <v>4050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11516</v>
      </c>
      <c r="J17" s="34">
        <v>2365</v>
      </c>
      <c r="K17" s="34">
        <v>4048</v>
      </c>
      <c r="L17" s="34">
        <v>5039</v>
      </c>
      <c r="M17" s="34">
        <v>64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7210</v>
      </c>
      <c r="J18" s="34">
        <v>1946</v>
      </c>
      <c r="K18" s="34">
        <v>4915</v>
      </c>
      <c r="L18" s="34">
        <v>340</v>
      </c>
      <c r="M18" s="34">
        <v>9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180623</v>
      </c>
      <c r="J19" s="34">
        <f>+J16-J17-J18</f>
        <v>37750</v>
      </c>
      <c r="K19" s="34">
        <f>+K16-K17-K18</f>
        <v>97941</v>
      </c>
      <c r="L19" s="34">
        <f>+L16-L17-L18</f>
        <v>40955</v>
      </c>
      <c r="M19" s="34">
        <f>+M16-M17-M18</f>
        <v>3977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6076</v>
      </c>
      <c r="J20" s="42">
        <v>1174</v>
      </c>
      <c r="K20" s="42">
        <v>2668</v>
      </c>
      <c r="L20" s="42">
        <v>2230</v>
      </c>
      <c r="M20" s="42">
        <v>4</v>
      </c>
    </row>
    <row r="21" spans="2:13" s="13" customFormat="1" ht="16.149999999999999" customHeight="1">
      <c r="B21" s="33">
        <v>56073</v>
      </c>
      <c r="C21" s="33">
        <v>8820</v>
      </c>
      <c r="D21" s="33">
        <v>26512</v>
      </c>
      <c r="E21" s="33">
        <v>19588</v>
      </c>
      <c r="F21" s="33">
        <v>1153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143276</v>
      </c>
      <c r="C23" s="36">
        <f>+J16-C21</f>
        <v>33241</v>
      </c>
      <c r="D23" s="36">
        <f>+K16-D21</f>
        <v>80392</v>
      </c>
      <c r="E23" s="36">
        <f>+L16-E21</f>
        <v>26746</v>
      </c>
      <c r="F23" s="36">
        <f>+M16-F21</f>
        <v>2897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f>SUM(C25:F25)</f>
        <v>27795</v>
      </c>
      <c r="C25" s="33">
        <v>10011</v>
      </c>
      <c r="D25" s="33">
        <v>11624</v>
      </c>
      <c r="E25" s="33">
        <v>5817</v>
      </c>
      <c r="F25" s="33">
        <v>343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115481</v>
      </c>
      <c r="C27" s="36">
        <f>+C23-C25</f>
        <v>23230</v>
      </c>
      <c r="D27" s="36">
        <f>+D23-D25</f>
        <v>68768</v>
      </c>
      <c r="E27" s="36">
        <f>+E23-E25</f>
        <v>20929</v>
      </c>
      <c r="F27" s="36">
        <f>+F23-F25</f>
        <v>2554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115481</v>
      </c>
      <c r="J44" s="38">
        <f>+C27</f>
        <v>23230</v>
      </c>
      <c r="K44" s="38">
        <f>+D27</f>
        <v>68768</v>
      </c>
      <c r="L44" s="38">
        <f>+E27</f>
        <v>20929</v>
      </c>
      <c r="M44" s="38">
        <f>+F27</f>
        <v>2554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115006</v>
      </c>
      <c r="C46" s="33">
        <v>23072</v>
      </c>
      <c r="D46" s="33">
        <v>68508</v>
      </c>
      <c r="E46" s="33">
        <v>20893</v>
      </c>
      <c r="F46" s="33">
        <v>2533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89465</v>
      </c>
      <c r="C47" s="34">
        <v>17811</v>
      </c>
      <c r="D47" s="34">
        <v>53712</v>
      </c>
      <c r="E47" s="34">
        <v>15930</v>
      </c>
      <c r="F47" s="34">
        <v>2012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25541</v>
      </c>
      <c r="C48" s="34">
        <f>SUM(C49:C50)</f>
        <v>5261</v>
      </c>
      <c r="D48" s="34">
        <f>SUM(D49:D50)</f>
        <v>14796</v>
      </c>
      <c r="E48" s="34">
        <f>SUM(E49:E50)</f>
        <v>4963</v>
      </c>
      <c r="F48" s="34">
        <f>SUM(F49:F50)</f>
        <v>521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17905</v>
      </c>
      <c r="C49" s="84">
        <v>2078</v>
      </c>
      <c r="D49" s="84">
        <v>10613</v>
      </c>
      <c r="E49" s="84">
        <v>4715</v>
      </c>
      <c r="F49" s="84">
        <v>499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7636</v>
      </c>
      <c r="C50" s="84">
        <v>3183</v>
      </c>
      <c r="D50" s="84">
        <v>4183</v>
      </c>
      <c r="E50" s="84">
        <v>248</v>
      </c>
      <c r="F50" s="84">
        <v>22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475</v>
      </c>
      <c r="C51" s="33">
        <v>158</v>
      </c>
      <c r="D51" s="33">
        <v>260</v>
      </c>
      <c r="E51" s="33">
        <v>36</v>
      </c>
      <c r="F51" s="33">
        <v>21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118365</v>
      </c>
      <c r="J70" s="33">
        <f>+J71+J75</f>
        <v>82521</v>
      </c>
      <c r="K70" s="33">
        <f>+K71+K75</f>
        <v>12348</v>
      </c>
      <c r="L70" s="33">
        <f>+L71+L75</f>
        <v>23496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98480</v>
      </c>
      <c r="J71" s="34">
        <f>+J72+J73+J74</f>
        <v>79523</v>
      </c>
      <c r="K71" s="34">
        <f>+K72+K73+K74</f>
        <v>11666</v>
      </c>
      <c r="L71" s="34">
        <f>+L72+L73+L74</f>
        <v>7291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64091</v>
      </c>
      <c r="J72" s="34">
        <v>56819</v>
      </c>
      <c r="K72" s="34">
        <v>2382</v>
      </c>
      <c r="L72" s="34">
        <v>4890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132</v>
      </c>
      <c r="J73" s="34">
        <v>28</v>
      </c>
      <c r="K73" s="34">
        <v>61</v>
      </c>
      <c r="L73" s="34">
        <v>43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34257</v>
      </c>
      <c r="J74" s="34">
        <v>22676</v>
      </c>
      <c r="K74" s="34">
        <v>9223</v>
      </c>
      <c r="L74" s="34">
        <v>2358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19885</v>
      </c>
      <c r="J75" s="34">
        <v>2998</v>
      </c>
      <c r="K75" s="34">
        <v>682</v>
      </c>
      <c r="L75" s="34">
        <v>16205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-11153</v>
      </c>
      <c r="J76" s="33">
        <f>+J77+J78</f>
        <v>-5121</v>
      </c>
      <c r="K76" s="33">
        <f>+K77+K78</f>
        <v>-2503</v>
      </c>
      <c r="L76" s="33">
        <f>+L77+L78</f>
        <v>-1526</v>
      </c>
      <c r="M76" s="33">
        <f>+M77+M78</f>
        <v>-2003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-7489</v>
      </c>
      <c r="J77" s="34">
        <v>-4395</v>
      </c>
      <c r="K77" s="34">
        <v>-1614</v>
      </c>
      <c r="L77" s="34">
        <v>-1480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-3664</v>
      </c>
      <c r="J78" s="34">
        <v>-726</v>
      </c>
      <c r="K78" s="34">
        <v>-889</v>
      </c>
      <c r="L78" s="34">
        <v>-46</v>
      </c>
      <c r="M78" s="34">
        <v>-2003</v>
      </c>
    </row>
    <row r="79" spans="2:13" s="13" customFormat="1" ht="16.149999999999999" customHeight="1">
      <c r="B79" s="33">
        <f>+B80+B81+B82</f>
        <v>36716</v>
      </c>
      <c r="C79" s="33">
        <f>+C80+C81+C82</f>
        <v>33291</v>
      </c>
      <c r="D79" s="33">
        <f>+D80+D81+D82</f>
        <v>7646</v>
      </c>
      <c r="E79" s="33">
        <f>+E80+E81+E82</f>
        <v>1260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10953</v>
      </c>
      <c r="J79" s="33">
        <f>+J80+J81+J82</f>
        <v>12495</v>
      </c>
      <c r="K79" s="33">
        <f>+K80+K81+K82</f>
        <v>738</v>
      </c>
      <c r="L79" s="33">
        <f>+L80+L81+L82</f>
        <v>620</v>
      </c>
      <c r="M79" s="33">
        <f>+M80+M81+M82</f>
        <v>2581</v>
      </c>
    </row>
    <row r="80" spans="2:13" s="15" customFormat="1" ht="16.149999999999999" customHeight="1">
      <c r="B80" s="34">
        <v>36706</v>
      </c>
      <c r="C80" s="43">
        <v>33283</v>
      </c>
      <c r="D80" s="43">
        <v>7646</v>
      </c>
      <c r="E80" s="43">
        <v>1258</v>
      </c>
      <c r="F80" s="43">
        <v>0</v>
      </c>
      <c r="G80" s="23" t="s">
        <v>50</v>
      </c>
      <c r="H80" s="23" t="s">
        <v>133</v>
      </c>
      <c r="I80" s="43">
        <v>5553</v>
      </c>
      <c r="J80" s="43">
        <v>7507</v>
      </c>
      <c r="K80" s="43">
        <v>509</v>
      </c>
      <c r="L80" s="43">
        <v>437</v>
      </c>
      <c r="M80" s="43">
        <v>2581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4945</v>
      </c>
      <c r="J81" s="43">
        <v>4627</v>
      </c>
      <c r="K81" s="43">
        <v>223</v>
      </c>
      <c r="L81" s="43">
        <v>95</v>
      </c>
      <c r="M81" s="43">
        <v>0</v>
      </c>
    </row>
    <row r="82" spans="2:13" s="15" customFormat="1" ht="16.149999999999999" customHeight="1">
      <c r="B82" s="34">
        <v>10</v>
      </c>
      <c r="C82" s="43">
        <v>8</v>
      </c>
      <c r="D82" s="43">
        <v>0</v>
      </c>
      <c r="E82" s="43">
        <v>2</v>
      </c>
      <c r="F82" s="43">
        <v>0</v>
      </c>
      <c r="G82" s="23" t="s">
        <v>53</v>
      </c>
      <c r="H82" s="23" t="s">
        <v>54</v>
      </c>
      <c r="I82" s="43">
        <v>455</v>
      </c>
      <c r="J82" s="43">
        <v>361</v>
      </c>
      <c r="K82" s="43">
        <v>6</v>
      </c>
      <c r="L82" s="43">
        <v>88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81449</v>
      </c>
      <c r="C85" s="36">
        <f>+J68+J70+J76+J79-C79</f>
        <v>56604</v>
      </c>
      <c r="D85" s="36">
        <f>+K68+K70+K76+K79-D79</f>
        <v>2937</v>
      </c>
      <c r="E85" s="36">
        <f>+L68+L70+L76+L79-E79</f>
        <v>21330</v>
      </c>
      <c r="F85" s="36">
        <f>+M68+M70+M76+M79-F79</f>
        <v>578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81449</v>
      </c>
      <c r="J100" s="38">
        <f>+C85</f>
        <v>56604</v>
      </c>
      <c r="K100" s="38">
        <f>+D85</f>
        <v>2937</v>
      </c>
      <c r="L100" s="38">
        <f>+E85</f>
        <v>21330</v>
      </c>
      <c r="M100" s="38">
        <f>+F85</f>
        <v>578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54</v>
      </c>
      <c r="C102" s="33">
        <f>+C103+C104</f>
        <v>1</v>
      </c>
      <c r="D102" s="33">
        <f>+D103+D104</f>
        <v>22</v>
      </c>
      <c r="E102" s="33">
        <f>+E103+E104</f>
        <v>31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104395</v>
      </c>
      <c r="J102" s="33">
        <f>+J103+J104</f>
        <v>62562</v>
      </c>
      <c r="K102" s="33">
        <f>+K103+K104</f>
        <v>33638</v>
      </c>
      <c r="L102" s="33">
        <f>+L103+L104</f>
        <v>8195</v>
      </c>
      <c r="M102" s="33">
        <f>+M103+M104</f>
        <v>0</v>
      </c>
    </row>
    <row r="103" spans="2:13" s="15" customFormat="1" ht="16.149999999999999" customHeight="1">
      <c r="B103" s="34">
        <v>54</v>
      </c>
      <c r="C103" s="34">
        <v>1</v>
      </c>
      <c r="D103" s="34">
        <v>22</v>
      </c>
      <c r="E103" s="34">
        <v>31</v>
      </c>
      <c r="F103" s="34">
        <v>0</v>
      </c>
      <c r="G103" s="62" t="s">
        <v>60</v>
      </c>
      <c r="H103" s="23" t="s">
        <v>61</v>
      </c>
      <c r="I103" s="34">
        <v>100501</v>
      </c>
      <c r="J103" s="34">
        <v>62304</v>
      </c>
      <c r="K103" s="34">
        <v>32658</v>
      </c>
      <c r="L103" s="34">
        <v>5539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3894</v>
      </c>
      <c r="J104" s="34">
        <v>258</v>
      </c>
      <c r="K104" s="34">
        <v>980</v>
      </c>
      <c r="L104" s="34">
        <v>2656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128966</v>
      </c>
      <c r="J105" s="33">
        <f>+J106+J107+J108</f>
        <v>10277</v>
      </c>
      <c r="K105" s="33">
        <f>+K106+K107+K108</f>
        <v>333</v>
      </c>
      <c r="L105" s="33">
        <f>+L106+L107+L108</f>
        <v>248</v>
      </c>
      <c r="M105" s="33">
        <f>+M106+M107+M108</f>
        <v>118108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84907</v>
      </c>
      <c r="J106" s="34">
        <v>1694</v>
      </c>
      <c r="K106" s="34">
        <v>0</v>
      </c>
      <c r="L106" s="34">
        <v>0</v>
      </c>
      <c r="M106" s="34">
        <v>83213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7637</v>
      </c>
      <c r="J107" s="34">
        <v>7034</v>
      </c>
      <c r="K107" s="34">
        <v>333</v>
      </c>
      <c r="L107" s="34">
        <v>248</v>
      </c>
      <c r="M107" s="34">
        <v>22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36422</v>
      </c>
      <c r="J108" s="34">
        <v>1549</v>
      </c>
      <c r="K108" s="34">
        <v>0</v>
      </c>
      <c r="L108" s="34">
        <v>0</v>
      </c>
      <c r="M108" s="34">
        <v>34873</v>
      </c>
    </row>
    <row r="109" spans="2:13" s="13" customFormat="1" ht="28">
      <c r="B109" s="33">
        <v>170709</v>
      </c>
      <c r="C109" s="33">
        <v>15766</v>
      </c>
      <c r="D109" s="33">
        <v>3603</v>
      </c>
      <c r="E109" s="33">
        <v>453</v>
      </c>
      <c r="F109" s="33">
        <v>150887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146914</v>
      </c>
      <c r="C110" s="34">
        <v>0</v>
      </c>
      <c r="D110" s="34">
        <v>0</v>
      </c>
      <c r="E110" s="34">
        <v>0</v>
      </c>
      <c r="F110" s="34">
        <v>146914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14949</v>
      </c>
      <c r="C111" s="34">
        <v>14334</v>
      </c>
      <c r="D111" s="34">
        <v>345</v>
      </c>
      <c r="E111" s="34">
        <v>248</v>
      </c>
      <c r="F111" s="34">
        <v>22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8846</v>
      </c>
      <c r="C112" s="34">
        <v>1432</v>
      </c>
      <c r="D112" s="34">
        <v>3258</v>
      </c>
      <c r="E112" s="34">
        <v>205</v>
      </c>
      <c r="F112" s="34">
        <v>3951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16350</v>
      </c>
      <c r="C113" s="33">
        <f>+C114+C115+C116+C117+C118+C119</f>
        <v>125227</v>
      </c>
      <c r="D113" s="33">
        <f>+D114+D115+D116+D117+D118+D119</f>
        <v>16398</v>
      </c>
      <c r="E113" s="33">
        <f>+E114+E115+E116+E117+E118+E119</f>
        <v>11579</v>
      </c>
      <c r="F113" s="33">
        <f>+F114+F115+F116+F117+F118+F119</f>
        <v>2875</v>
      </c>
      <c r="G113" s="61" t="s">
        <v>69</v>
      </c>
      <c r="H113" s="47" t="s">
        <v>70</v>
      </c>
      <c r="I113" s="33">
        <f>+I114+I115+I116+I117+I118+I119</f>
        <v>7437</v>
      </c>
      <c r="J113" s="33">
        <f>+J114+J115+J116+J117+J118+J119</f>
        <v>13231</v>
      </c>
      <c r="K113" s="33">
        <f>+K114+K115+K116+K117+K118+K119</f>
        <v>81169</v>
      </c>
      <c r="L113" s="33">
        <f>+L114+L115+L116+L117+L118+L119</f>
        <v>24005</v>
      </c>
      <c r="M113" s="33">
        <f>+M114+M115+M116+M117+M118+M119</f>
        <v>28761</v>
      </c>
    </row>
    <row r="114" spans="2:14" s="15" customFormat="1" ht="16.149999999999999" customHeight="1">
      <c r="B114" s="34">
        <v>197</v>
      </c>
      <c r="C114" s="34">
        <v>17</v>
      </c>
      <c r="D114" s="34">
        <v>72</v>
      </c>
      <c r="E114" s="34">
        <v>106</v>
      </c>
      <c r="F114" s="34">
        <v>2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167</v>
      </c>
      <c r="J115" s="34">
        <v>13</v>
      </c>
      <c r="K115" s="34">
        <v>56</v>
      </c>
      <c r="L115" s="34">
        <v>98</v>
      </c>
      <c r="M115" s="34">
        <v>0</v>
      </c>
    </row>
    <row r="116" spans="2:14" s="15" customFormat="1" ht="16.149999999999999" customHeight="1">
      <c r="B116" s="34">
        <v>0</v>
      </c>
      <c r="C116" s="34">
        <v>112501</v>
      </c>
      <c r="D116" s="34">
        <v>14358</v>
      </c>
      <c r="E116" s="34">
        <v>10009</v>
      </c>
      <c r="F116" s="34">
        <v>2861</v>
      </c>
      <c r="G116" s="62" t="s">
        <v>75</v>
      </c>
      <c r="H116" s="23" t="s">
        <v>160</v>
      </c>
      <c r="I116" s="34">
        <v>0</v>
      </c>
      <c r="J116" s="34">
        <v>10506</v>
      </c>
      <c r="K116" s="34">
        <v>79299</v>
      </c>
      <c r="L116" s="34">
        <v>22266</v>
      </c>
      <c r="M116" s="34">
        <v>27658</v>
      </c>
    </row>
    <row r="117" spans="2:14" s="15" customFormat="1" ht="16.149999999999999" customHeight="1">
      <c r="B117" s="34">
        <v>1022</v>
      </c>
      <c r="C117" s="34">
        <v>1022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1247</v>
      </c>
      <c r="J117" s="34">
        <v>226</v>
      </c>
      <c r="K117" s="34">
        <v>568</v>
      </c>
      <c r="L117" s="34">
        <v>3</v>
      </c>
      <c r="M117" s="34">
        <v>450</v>
      </c>
    </row>
    <row r="118" spans="2:14" s="15" customFormat="1" ht="16.149999999999999" customHeight="1">
      <c r="B118" s="34">
        <v>5590</v>
      </c>
      <c r="C118" s="34">
        <v>2146</v>
      </c>
      <c r="D118" s="34">
        <v>1968</v>
      </c>
      <c r="E118" s="34">
        <v>1464</v>
      </c>
      <c r="F118" s="34">
        <v>12</v>
      </c>
      <c r="G118" s="23" t="s">
        <v>78</v>
      </c>
      <c r="H118" s="23" t="s">
        <v>79</v>
      </c>
      <c r="I118" s="34">
        <v>6023</v>
      </c>
      <c r="J118" s="34">
        <v>2486</v>
      </c>
      <c r="K118" s="34">
        <v>1246</v>
      </c>
      <c r="L118" s="34">
        <v>1638</v>
      </c>
      <c r="M118" s="34">
        <v>653</v>
      </c>
    </row>
    <row r="119" spans="2:14" s="46" customFormat="1" ht="16.149999999999999" customHeight="1">
      <c r="B119" s="34">
        <v>9541</v>
      </c>
      <c r="C119" s="34">
        <v>9541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135134</v>
      </c>
      <c r="C122" s="36">
        <f>+J100+J102+J105+J113-C102-C109-C113</f>
        <v>1680</v>
      </c>
      <c r="D122" s="36">
        <f>+K100+K102+K105+K113-D102-D109-D113</f>
        <v>98054</v>
      </c>
      <c r="E122" s="36">
        <f>+L100+L102+L105+L113-E102-E109-E113</f>
        <v>41715</v>
      </c>
      <c r="F122" s="36">
        <f>+M100+M102+M105+M113-F102-F109-F113</f>
        <v>-6315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5" ht="3" customHeight="1">
      <c r="B129" s="22"/>
    </row>
    <row r="130" spans="2:15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5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5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5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5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5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5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5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135134</v>
      </c>
      <c r="J137" s="38">
        <f>+C122</f>
        <v>1680</v>
      </c>
      <c r="K137" s="38">
        <f>+D122</f>
        <v>98054</v>
      </c>
      <c r="L137" s="38">
        <f>+E122</f>
        <v>41715</v>
      </c>
      <c r="M137" s="38">
        <f>+F122</f>
        <v>-6315</v>
      </c>
    </row>
    <row r="138" spans="2:15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5" s="13" customFormat="1" ht="16.149999999999999" customHeight="1">
      <c r="B139" s="33">
        <f t="shared" ref="B139" si="0">SUM(C139:F139)</f>
        <v>113955</v>
      </c>
      <c r="C139" s="33">
        <f>+C140+C141</f>
        <v>2664</v>
      </c>
      <c r="D139" s="33">
        <f>+D140+D141</f>
        <v>96553</v>
      </c>
      <c r="E139" s="33">
        <f>+E140+E141</f>
        <v>11363</v>
      </c>
      <c r="F139" s="33">
        <f>+F140+F141</f>
        <v>3375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5"/>
    </row>
    <row r="140" spans="2:15" s="15" customFormat="1" ht="15" customHeight="1">
      <c r="B140" s="34">
        <f>SUM(C140:F140)</f>
        <v>86098</v>
      </c>
      <c r="C140" s="34">
        <v>1549</v>
      </c>
      <c r="D140" s="34">
        <v>71005</v>
      </c>
      <c r="E140" s="34">
        <v>10682</v>
      </c>
      <c r="F140" s="34">
        <v>2862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5" s="15" customFormat="1" ht="27.65" customHeight="1">
      <c r="B141" s="34">
        <f t="shared" ref="B141" si="1">SUM(C141:F141)</f>
        <v>27857</v>
      </c>
      <c r="C141" s="34">
        <v>1115</v>
      </c>
      <c r="D141" s="34">
        <v>25548</v>
      </c>
      <c r="E141" s="34">
        <v>681</v>
      </c>
      <c r="F141" s="34">
        <v>513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5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5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5" s="17" customFormat="1" ht="16" customHeight="1">
      <c r="B144" s="36">
        <f>+I137-B139</f>
        <v>21179</v>
      </c>
      <c r="C144" s="36">
        <f>+J137-C139</f>
        <v>-984</v>
      </c>
      <c r="D144" s="36">
        <f>+K137-D139</f>
        <v>1501</v>
      </c>
      <c r="E144" s="36">
        <f>+L137-E139</f>
        <v>30352</v>
      </c>
      <c r="F144" s="36">
        <f>+M137-F139</f>
        <v>-9690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135134</v>
      </c>
      <c r="J161" s="38">
        <f>+C122</f>
        <v>1680</v>
      </c>
      <c r="K161" s="38">
        <f>+D122</f>
        <v>98054</v>
      </c>
      <c r="L161" s="38">
        <f>+E122</f>
        <v>41715</v>
      </c>
      <c r="M161" s="38">
        <f>+F122</f>
        <v>-6315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202404</v>
      </c>
      <c r="C163" s="33">
        <f>+J16-J17-J18+C141-J20</f>
        <v>37691</v>
      </c>
      <c r="D163" s="33">
        <f>+K16-K17-K18+D141-K20</f>
        <v>120821</v>
      </c>
      <c r="E163" s="33">
        <f>+L16-L17-L18+E141-L20</f>
        <v>39406</v>
      </c>
      <c r="F163" s="33">
        <f>+M16-M17-M18+F141-M20</f>
        <v>4486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113955</v>
      </c>
      <c r="C164" s="34">
        <f>+C139</f>
        <v>2664</v>
      </c>
      <c r="D164" s="34">
        <f>+D139</f>
        <v>96553</v>
      </c>
      <c r="E164" s="34">
        <f>+E139</f>
        <v>11363</v>
      </c>
      <c r="F164" s="34">
        <f>+F139</f>
        <v>3375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88449</v>
      </c>
      <c r="C165" s="34">
        <f>+C163-C164</f>
        <v>35027</v>
      </c>
      <c r="D165" s="34">
        <f>+D163-D164</f>
        <v>24268</v>
      </c>
      <c r="E165" s="34">
        <f>+E163-E164</f>
        <v>28043</v>
      </c>
      <c r="F165" s="34">
        <f>+F163-F164</f>
        <v>1111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-67270</v>
      </c>
      <c r="C169" s="36">
        <f>+J161-C163-C166</f>
        <v>-36011</v>
      </c>
      <c r="D169" s="36">
        <f>+K161-D163-D166</f>
        <v>-22767</v>
      </c>
      <c r="E169" s="36">
        <f>+L161-E163-E166</f>
        <v>2309</v>
      </c>
      <c r="F169" s="36">
        <f>+M161-F163-F166</f>
        <v>-10801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21179</v>
      </c>
      <c r="J184" s="38">
        <f>+C144</f>
        <v>-984</v>
      </c>
      <c r="K184" s="38">
        <f>+D144</f>
        <v>1501</v>
      </c>
      <c r="L184" s="38">
        <f>+E144</f>
        <v>30352</v>
      </c>
      <c r="M184" s="38">
        <f>+F144</f>
        <v>-9690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88449</v>
      </c>
      <c r="C186" s="33">
        <f>+C187</f>
        <v>35027</v>
      </c>
      <c r="D186" s="33">
        <f>+D187</f>
        <v>24268</v>
      </c>
      <c r="E186" s="33">
        <f>+E187</f>
        <v>28043</v>
      </c>
      <c r="F186" s="33">
        <f>+F187</f>
        <v>1111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2">+B165</f>
        <v>88449</v>
      </c>
      <c r="C187" s="34">
        <f t="shared" si="2"/>
        <v>35027</v>
      </c>
      <c r="D187" s="34">
        <f t="shared" si="2"/>
        <v>24268</v>
      </c>
      <c r="E187" s="34">
        <f t="shared" si="2"/>
        <v>28043</v>
      </c>
      <c r="F187" s="34">
        <f t="shared" si="2"/>
        <v>1111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-67270</v>
      </c>
      <c r="C191" s="36">
        <f>+J184-C186</f>
        <v>-36011</v>
      </c>
      <c r="D191" s="36">
        <f>+K184-D186</f>
        <v>-22767</v>
      </c>
      <c r="E191" s="36">
        <f>+L184-E186</f>
        <v>2309</v>
      </c>
      <c r="F191" s="36">
        <f>+M184-F186</f>
        <v>-10801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-67270</v>
      </c>
      <c r="J209" s="38">
        <f>+C191</f>
        <v>-36011</v>
      </c>
      <c r="K209" s="38">
        <f>+D191</f>
        <v>-22767</v>
      </c>
      <c r="L209" s="38">
        <f>+E191</f>
        <v>2309</v>
      </c>
      <c r="M209" s="38">
        <f>+F191</f>
        <v>-10801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10207</v>
      </c>
      <c r="J211" s="33">
        <f>+J212+J213+J214</f>
        <v>2303</v>
      </c>
      <c r="K211" s="33">
        <f>+K212+K213+K214</f>
        <v>7054</v>
      </c>
      <c r="L211" s="33">
        <f>+L212+L213+L214</f>
        <v>4148</v>
      </c>
      <c r="M211" s="33">
        <f>+M212+M213+M214</f>
        <v>30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5647</v>
      </c>
      <c r="J212" s="34">
        <v>871</v>
      </c>
      <c r="K212" s="34">
        <v>2409</v>
      </c>
      <c r="L212" s="34">
        <v>2367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3974</v>
      </c>
      <c r="J213" s="34">
        <v>1127</v>
      </c>
      <c r="K213" s="34">
        <v>2583</v>
      </c>
      <c r="L213" s="34">
        <v>264</v>
      </c>
      <c r="M213" s="34">
        <v>0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586</v>
      </c>
      <c r="J214" s="34">
        <v>305</v>
      </c>
      <c r="K214" s="34">
        <v>2062</v>
      </c>
      <c r="L214" s="34">
        <v>1517</v>
      </c>
      <c r="M214" s="34">
        <v>30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100</v>
      </c>
      <c r="K216" s="35">
        <v>1849</v>
      </c>
      <c r="L216" s="35">
        <v>1349</v>
      </c>
      <c r="M216" s="35">
        <v>30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-10234</v>
      </c>
      <c r="J217" s="33">
        <f>+J218+J219+J220</f>
        <v>-8248</v>
      </c>
      <c r="K217" s="33">
        <f>+K218+K219+K220</f>
        <v>-4461</v>
      </c>
      <c r="L217" s="33">
        <f>+L218+L219+L220</f>
        <v>-853</v>
      </c>
      <c r="M217" s="33">
        <f>+M218+M219+M220</f>
        <v>0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-3970</v>
      </c>
      <c r="J219" s="34">
        <v>-896</v>
      </c>
      <c r="K219" s="34">
        <v>-2519</v>
      </c>
      <c r="L219" s="34">
        <v>-555</v>
      </c>
      <c r="M219" s="34">
        <v>0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-6264</v>
      </c>
      <c r="J220" s="34">
        <v>-7352</v>
      </c>
      <c r="K220" s="34">
        <v>-1942</v>
      </c>
      <c r="L220" s="34">
        <v>-298</v>
      </c>
      <c r="M220" s="34">
        <v>0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-1773</v>
      </c>
      <c r="K222" s="35">
        <v>-1355</v>
      </c>
      <c r="L222" s="35">
        <v>-200</v>
      </c>
      <c r="M222" s="35">
        <v>0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-67297</v>
      </c>
      <c r="C225" s="36">
        <f>+J209+J211+J217</f>
        <v>-41956</v>
      </c>
      <c r="D225" s="36">
        <f>+K209+K211+K217</f>
        <v>-20174</v>
      </c>
      <c r="E225" s="36">
        <f>+L209+L211+L217</f>
        <v>5604</v>
      </c>
      <c r="F225" s="36">
        <f>+M209+M211+M217</f>
        <v>-10771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-67297</v>
      </c>
      <c r="J240" s="38">
        <f>+C225</f>
        <v>-41956</v>
      </c>
      <c r="K240" s="38">
        <f>+D225</f>
        <v>-20174</v>
      </c>
      <c r="L240" s="38">
        <f>+E225</f>
        <v>5604</v>
      </c>
      <c r="M240" s="38">
        <f>+F225</f>
        <v>-10771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22030</v>
      </c>
      <c r="C242" s="33">
        <f t="shared" ref="C242:F242" si="3">C243+C245+C246</f>
        <v>6377</v>
      </c>
      <c r="D242" s="33">
        <f t="shared" si="3"/>
        <v>10045</v>
      </c>
      <c r="E242" s="33">
        <f t="shared" si="3"/>
        <v>5431</v>
      </c>
      <c r="F242" s="33">
        <f t="shared" si="3"/>
        <v>177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22079</v>
      </c>
      <c r="C243" s="37">
        <v>6381</v>
      </c>
      <c r="D243" s="37">
        <v>10098</v>
      </c>
      <c r="E243" s="37">
        <v>5423</v>
      </c>
      <c r="F243" s="37">
        <v>177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f>-B25</f>
        <v>-27795</v>
      </c>
      <c r="C244" s="33">
        <f t="shared" ref="C244:F244" si="4">-C25</f>
        <v>-10011</v>
      </c>
      <c r="D244" s="33">
        <f t="shared" si="4"/>
        <v>-11624</v>
      </c>
      <c r="E244" s="33">
        <f t="shared" si="4"/>
        <v>-5817</v>
      </c>
      <c r="F244" s="33">
        <f t="shared" si="4"/>
        <v>-343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-56</v>
      </c>
      <c r="C245" s="37">
        <v>-11</v>
      </c>
      <c r="D245" s="37">
        <v>-53</v>
      </c>
      <c r="E245" s="37">
        <v>8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7</v>
      </c>
      <c r="C246" s="37">
        <v>7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1184</v>
      </c>
      <c r="C247" s="33">
        <v>538</v>
      </c>
      <c r="D247" s="33">
        <v>106</v>
      </c>
      <c r="E247" s="33">
        <v>538</v>
      </c>
      <c r="F247" s="33">
        <v>2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-62716</v>
      </c>
      <c r="C249" s="36">
        <f t="shared" ref="C249:F249" si="5">+J240-C243-C244-C245-C247-C246</f>
        <v>-38860</v>
      </c>
      <c r="D249" s="36">
        <f t="shared" si="5"/>
        <v>-18701</v>
      </c>
      <c r="E249" s="36">
        <f t="shared" si="5"/>
        <v>5452</v>
      </c>
      <c r="F249" s="36">
        <f t="shared" si="5"/>
        <v>-10607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phoneticPr fontId="37" type="noConversion"/>
  <conditionalFormatting sqref="B46:F46">
    <cfRule type="cellIs" dxfId="39" priority="2" operator="notEqual">
      <formula>B47+B48</formula>
    </cfRule>
  </conditionalFormatting>
  <conditionalFormatting sqref="B109:F109">
    <cfRule type="cellIs" dxfId="38" priority="1" operator="notEqual">
      <formula>B110+B111+B112</formula>
    </cfRule>
  </conditionalFormatting>
  <hyperlinks>
    <hyperlink ref="M4" location="Indice!A1" display="indice" xr:uid="{00000000-0004-0000-27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6" tint="0.39997558519241921"/>
  </sheetPr>
  <dimension ref="A1:J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258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42061</v>
      </c>
      <c r="H16" s="33">
        <f>+C46+C51+C52+C21+C25</f>
        <v>29209</v>
      </c>
      <c r="I16" s="33">
        <f>+D46+D51+D52+D21+D25</f>
        <v>12852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2365</v>
      </c>
      <c r="H17" s="34">
        <v>338</v>
      </c>
      <c r="I17" s="34">
        <v>2027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1946</v>
      </c>
      <c r="H18" s="34">
        <v>110</v>
      </c>
      <c r="I18" s="34">
        <v>1836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37750</v>
      </c>
      <c r="H19" s="34">
        <f>+H16-H17-H18</f>
        <v>28761</v>
      </c>
      <c r="I19" s="34">
        <f>+I16-I17-I18</f>
        <v>8989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1174</v>
      </c>
      <c r="H20" s="42">
        <v>921</v>
      </c>
      <c r="I20" s="42">
        <v>253</v>
      </c>
    </row>
    <row r="21" spans="2:9" s="13" customFormat="1" ht="16.149999999999999" customHeight="1">
      <c r="B21" s="33">
        <v>8820</v>
      </c>
      <c r="C21" s="33">
        <v>4584</v>
      </c>
      <c r="D21" s="33">
        <v>4236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33241</v>
      </c>
      <c r="C23" s="36">
        <f>+H16-C21</f>
        <v>24625</v>
      </c>
      <c r="D23" s="36">
        <f>+I16-D21</f>
        <v>8616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10011</v>
      </c>
      <c r="C25" s="33">
        <v>6586</v>
      </c>
      <c r="D25" s="33">
        <v>3425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23230</v>
      </c>
      <c r="C27" s="36">
        <f>+C23-C25</f>
        <v>18039</v>
      </c>
      <c r="D27" s="36">
        <f>+D23-D25</f>
        <v>5191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23230</v>
      </c>
      <c r="H44" s="38">
        <f>+C27</f>
        <v>18039</v>
      </c>
      <c r="I44" s="38">
        <f>+D27</f>
        <v>5191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23072</v>
      </c>
      <c r="C46" s="33">
        <v>17997</v>
      </c>
      <c r="D46" s="33">
        <v>5075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17811</v>
      </c>
      <c r="C47" s="34">
        <v>13446</v>
      </c>
      <c r="D47" s="34">
        <v>4365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5261</v>
      </c>
      <c r="C48" s="34">
        <f>SUM(C49:C50)</f>
        <v>4551</v>
      </c>
      <c r="D48" s="34">
        <f>SUM(D49:D50)</f>
        <v>710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2078</v>
      </c>
      <c r="C49" s="84">
        <v>1385</v>
      </c>
      <c r="D49" s="84">
        <v>693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3183</v>
      </c>
      <c r="C50" s="84">
        <v>3166</v>
      </c>
      <c r="D50" s="84">
        <v>17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158</v>
      </c>
      <c r="C51" s="33">
        <v>42</v>
      </c>
      <c r="D51" s="33">
        <v>116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82521</v>
      </c>
      <c r="H70" s="33">
        <f>+H71+H75</f>
        <v>80252</v>
      </c>
      <c r="I70" s="33">
        <f>+I71+I75</f>
        <v>2269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79523</v>
      </c>
      <c r="H71" s="34">
        <f>+H72+H73+H74</f>
        <v>79188</v>
      </c>
      <c r="I71" s="34">
        <f>+I72+I73+I74</f>
        <v>335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56819</v>
      </c>
      <c r="H72" s="34">
        <v>56819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28</v>
      </c>
      <c r="H73" s="34">
        <v>28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22676</v>
      </c>
      <c r="H74" s="34">
        <v>22341</v>
      </c>
      <c r="I74" s="34">
        <v>335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2998</v>
      </c>
      <c r="H75" s="34">
        <v>1064</v>
      </c>
      <c r="I75" s="34">
        <v>1934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-5121</v>
      </c>
      <c r="H76" s="33">
        <f>+H77+H78</f>
        <v>-4356</v>
      </c>
      <c r="I76" s="33">
        <f>+I77+I78</f>
        <v>-765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-4395</v>
      </c>
      <c r="H77" s="34">
        <v>-3960</v>
      </c>
      <c r="I77" s="34">
        <v>-435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-726</v>
      </c>
      <c r="H78" s="34">
        <v>-396</v>
      </c>
      <c r="I78" s="34">
        <v>-330</v>
      </c>
    </row>
    <row r="79" spans="2:9" s="13" customFormat="1" ht="16.149999999999999" customHeight="1">
      <c r="B79" s="33">
        <f>+B80+B81+B82</f>
        <v>33291</v>
      </c>
      <c r="C79" s="33">
        <f>+C80+C81+C82</f>
        <v>30683</v>
      </c>
      <c r="D79" s="33">
        <f>+D80+D81+D82</f>
        <v>3037</v>
      </c>
      <c r="E79" s="61" t="s">
        <v>48</v>
      </c>
      <c r="F79" s="47" t="s">
        <v>49</v>
      </c>
      <c r="G79" s="33">
        <f>G80+G81+G82</f>
        <v>12495</v>
      </c>
      <c r="H79" s="33">
        <f>+H80+H81+H82</f>
        <v>10399</v>
      </c>
      <c r="I79" s="33">
        <f>+I80+I81+I82</f>
        <v>2525</v>
      </c>
    </row>
    <row r="80" spans="2:9" s="15" customFormat="1" ht="16.149999999999999" customHeight="1">
      <c r="B80" s="34">
        <v>33283</v>
      </c>
      <c r="C80" s="43">
        <v>30675</v>
      </c>
      <c r="D80" s="43">
        <v>3037</v>
      </c>
      <c r="E80" s="23" t="s">
        <v>50</v>
      </c>
      <c r="F80" s="23" t="s">
        <v>133</v>
      </c>
      <c r="G80" s="43">
        <v>7507</v>
      </c>
      <c r="H80" s="43">
        <v>5482</v>
      </c>
      <c r="I80" s="43">
        <v>2454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4627</v>
      </c>
      <c r="H81" s="43">
        <v>4556</v>
      </c>
      <c r="I81" s="43">
        <v>71</v>
      </c>
    </row>
    <row r="82" spans="2:9" s="15" customFormat="1" ht="16.149999999999999" customHeight="1">
      <c r="B82" s="34">
        <v>8</v>
      </c>
      <c r="C82" s="43">
        <v>8</v>
      </c>
      <c r="D82" s="43">
        <v>0</v>
      </c>
      <c r="E82" s="23" t="s">
        <v>53</v>
      </c>
      <c r="F82" s="23" t="s">
        <v>54</v>
      </c>
      <c r="G82" s="43">
        <v>361</v>
      </c>
      <c r="H82" s="43">
        <v>361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56604</v>
      </c>
      <c r="C85" s="36">
        <f>+H68+H70+H76+H79-C79</f>
        <v>55612</v>
      </c>
      <c r="D85" s="36">
        <f>+I68+I70+I76+I79-D79</f>
        <v>992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56604</v>
      </c>
      <c r="H100" s="38">
        <f>+C85</f>
        <v>55612</v>
      </c>
      <c r="I100" s="38">
        <f>+D85</f>
        <v>992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1</v>
      </c>
      <c r="C102" s="33">
        <f>+C103+C104</f>
        <v>0</v>
      </c>
      <c r="D102" s="33">
        <f>+D103+D104</f>
        <v>1</v>
      </c>
      <c r="E102" s="61" t="s">
        <v>58</v>
      </c>
      <c r="F102" s="47" t="s">
        <v>59</v>
      </c>
      <c r="G102" s="33">
        <f>+G103+G104</f>
        <v>62562</v>
      </c>
      <c r="H102" s="33">
        <f>+H103+H104</f>
        <v>62334</v>
      </c>
      <c r="I102" s="33">
        <f>+I103+I104</f>
        <v>228</v>
      </c>
    </row>
    <row r="103" spans="2:9" s="15" customFormat="1" ht="16.149999999999999" customHeight="1">
      <c r="B103" s="34">
        <v>1</v>
      </c>
      <c r="C103" s="34">
        <v>0</v>
      </c>
      <c r="D103" s="34">
        <v>1</v>
      </c>
      <c r="E103" s="62" t="s">
        <v>60</v>
      </c>
      <c r="F103" s="23" t="s">
        <v>61</v>
      </c>
      <c r="G103" s="34">
        <v>62304</v>
      </c>
      <c r="H103" s="34">
        <v>62304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258</v>
      </c>
      <c r="H104" s="34">
        <v>30</v>
      </c>
      <c r="I104" s="34">
        <v>228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10277</v>
      </c>
      <c r="H105" s="33">
        <f>+H106+H107+H108</f>
        <v>8092</v>
      </c>
      <c r="I105" s="33">
        <f>+I106+I107+I108</f>
        <v>2185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1694</v>
      </c>
      <c r="H106" s="34">
        <v>0</v>
      </c>
      <c r="I106" s="34">
        <v>1694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7034</v>
      </c>
      <c r="H107" s="34">
        <v>7017</v>
      </c>
      <c r="I107" s="34">
        <v>17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1549</v>
      </c>
      <c r="H108" s="34">
        <v>1075</v>
      </c>
      <c r="I108" s="34">
        <v>474</v>
      </c>
    </row>
    <row r="109" spans="2:9" s="13" customFormat="1" ht="14">
      <c r="B109" s="33">
        <v>15766</v>
      </c>
      <c r="C109" s="33">
        <v>13551</v>
      </c>
      <c r="D109" s="33">
        <v>2215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14334</v>
      </c>
      <c r="C111" s="34">
        <v>12455</v>
      </c>
      <c r="D111" s="34">
        <v>1879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1432</v>
      </c>
      <c r="C112" s="34">
        <v>1096</v>
      </c>
      <c r="D112" s="34">
        <v>336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125227</v>
      </c>
      <c r="C113" s="33">
        <f>+C114+C115+C116+C117+C118+C119</f>
        <v>129637</v>
      </c>
      <c r="D113" s="33">
        <f>+D114+D115+D116+D117+D118+D119</f>
        <v>911</v>
      </c>
      <c r="E113" s="61" t="s">
        <v>69</v>
      </c>
      <c r="F113" s="47" t="s">
        <v>70</v>
      </c>
      <c r="G113" s="33">
        <f>+G114+G115+G116+G117+G118+G119</f>
        <v>13231</v>
      </c>
      <c r="H113" s="33">
        <f>+H114+H115+H116+H117+H118+H119</f>
        <v>12440</v>
      </c>
      <c r="I113" s="33">
        <f>+I114+I115+I116+I117+I118+I119</f>
        <v>6112</v>
      </c>
    </row>
    <row r="114" spans="2:10" s="15" customFormat="1" ht="16.149999999999999" customHeight="1">
      <c r="B114" s="34">
        <v>17</v>
      </c>
      <c r="C114" s="34">
        <v>10</v>
      </c>
      <c r="D114" s="34">
        <v>7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13</v>
      </c>
      <c r="H115" s="34">
        <v>9</v>
      </c>
      <c r="I115" s="34">
        <v>4</v>
      </c>
    </row>
    <row r="116" spans="2:10" s="15" customFormat="1" ht="16.149999999999999" customHeight="1">
      <c r="B116" s="34">
        <v>112501</v>
      </c>
      <c r="C116" s="34">
        <v>117405</v>
      </c>
      <c r="D116" s="34">
        <v>417</v>
      </c>
      <c r="E116" s="62" t="s">
        <v>75</v>
      </c>
      <c r="F116" s="23" t="s">
        <v>160</v>
      </c>
      <c r="G116" s="34">
        <v>10506</v>
      </c>
      <c r="H116" s="34">
        <v>10579</v>
      </c>
      <c r="I116" s="34">
        <v>5248</v>
      </c>
    </row>
    <row r="117" spans="2:10" s="15" customFormat="1" ht="16.149999999999999" customHeight="1">
      <c r="B117" s="34">
        <v>1022</v>
      </c>
      <c r="C117" s="34">
        <v>891</v>
      </c>
      <c r="D117" s="34">
        <v>131</v>
      </c>
      <c r="E117" s="62" t="s">
        <v>76</v>
      </c>
      <c r="F117" s="23" t="s">
        <v>77</v>
      </c>
      <c r="G117" s="34">
        <v>226</v>
      </c>
      <c r="H117" s="34">
        <v>123</v>
      </c>
      <c r="I117" s="34">
        <v>103</v>
      </c>
    </row>
    <row r="118" spans="2:10" s="15" customFormat="1" ht="16.149999999999999" customHeight="1">
      <c r="B118" s="34">
        <v>2146</v>
      </c>
      <c r="C118" s="34">
        <v>1790</v>
      </c>
      <c r="D118" s="34">
        <v>356</v>
      </c>
      <c r="E118" s="23" t="s">
        <v>78</v>
      </c>
      <c r="F118" s="23" t="s">
        <v>79</v>
      </c>
      <c r="G118" s="34">
        <v>2486</v>
      </c>
      <c r="H118" s="34">
        <v>1729</v>
      </c>
      <c r="I118" s="34">
        <v>757</v>
      </c>
    </row>
    <row r="119" spans="2:10" s="46" customFormat="1" ht="16.149999999999999" customHeight="1">
      <c r="B119" s="34">
        <v>9541</v>
      </c>
      <c r="C119" s="34">
        <v>9541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1680</v>
      </c>
      <c r="C122" s="36">
        <f>+H100+H102+H105+H113-C102-C109-C113</f>
        <v>-4710</v>
      </c>
      <c r="D122" s="36">
        <f>+I100+I102+I105+I113-D102-D109-D113</f>
        <v>6390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1680</v>
      </c>
      <c r="H137" s="38">
        <f>+C122</f>
        <v>-4710</v>
      </c>
      <c r="I137" s="38">
        <f>+D122</f>
        <v>6390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2664</v>
      </c>
      <c r="C139" s="33">
        <f>+C140+C141</f>
        <v>1477</v>
      </c>
      <c r="D139" s="33">
        <f>+D140+D141</f>
        <v>1187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1549</v>
      </c>
      <c r="C140" s="34">
        <v>895</v>
      </c>
      <c r="D140" s="34">
        <v>654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1115</v>
      </c>
      <c r="C141" s="34">
        <v>582</v>
      </c>
      <c r="D141" s="34">
        <v>533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-984</v>
      </c>
      <c r="C144" s="36">
        <f>+H137-C139</f>
        <v>-6187</v>
      </c>
      <c r="D144" s="36">
        <f>+I137-D139</f>
        <v>5203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1680</v>
      </c>
      <c r="H161" s="38">
        <f>+C122</f>
        <v>-4710</v>
      </c>
      <c r="I161" s="38">
        <f>+D122</f>
        <v>6390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37691</v>
      </c>
      <c r="C163" s="33">
        <f>+H16-H17-H18+C141-H20</f>
        <v>28422</v>
      </c>
      <c r="D163" s="33">
        <f>+I16-I17-I18+D141-I20</f>
        <v>9269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2664</v>
      </c>
      <c r="C164" s="34">
        <f>+C139</f>
        <v>1477</v>
      </c>
      <c r="D164" s="34">
        <f>+D139</f>
        <v>1187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35027</v>
      </c>
      <c r="C165" s="34">
        <f>+C163-C164</f>
        <v>26945</v>
      </c>
      <c r="D165" s="34">
        <f>+D163-D164</f>
        <v>8082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-36011</v>
      </c>
      <c r="C169" s="36">
        <f>+H161-C163-C166</f>
        <v>-33132</v>
      </c>
      <c r="D169" s="36">
        <f>+I161-D163-D166</f>
        <v>-2879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-984</v>
      </c>
      <c r="H184" s="38">
        <f>+C144</f>
        <v>-6187</v>
      </c>
      <c r="I184" s="38">
        <f>+D144</f>
        <v>5203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35027</v>
      </c>
      <c r="C186" s="33">
        <f>+C187</f>
        <v>26945</v>
      </c>
      <c r="D186" s="33">
        <f>+D187</f>
        <v>8082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35027</v>
      </c>
      <c r="C187" s="34">
        <f t="shared" si="0"/>
        <v>26945</v>
      </c>
      <c r="D187" s="34">
        <f t="shared" si="0"/>
        <v>8082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-36011</v>
      </c>
      <c r="C191" s="36">
        <f>+H184-C186</f>
        <v>-33132</v>
      </c>
      <c r="D191" s="36">
        <f>+I184-D186</f>
        <v>-2879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-36011</v>
      </c>
      <c r="H209" s="38">
        <f>+C191</f>
        <v>-33132</v>
      </c>
      <c r="I209" s="38">
        <f>+D191</f>
        <v>-2879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2303</v>
      </c>
      <c r="H211" s="33">
        <f>+H212+H213+H214</f>
        <v>717</v>
      </c>
      <c r="I211" s="33">
        <f>+I212+I213+I214</f>
        <v>5414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871</v>
      </c>
      <c r="H212" s="34">
        <v>170</v>
      </c>
      <c r="I212" s="34">
        <v>701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1127</v>
      </c>
      <c r="H213" s="34">
        <v>433</v>
      </c>
      <c r="I213" s="34">
        <v>694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305</v>
      </c>
      <c r="H214" s="34">
        <v>114</v>
      </c>
      <c r="I214" s="34">
        <v>4019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100</v>
      </c>
      <c r="H216" s="35">
        <v>28</v>
      </c>
      <c r="I216" s="35">
        <v>3900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-8248</v>
      </c>
      <c r="H217" s="33">
        <f>+H218+H219+H220</f>
        <v>-8430</v>
      </c>
      <c r="I217" s="33">
        <f>+I218+I219+I220</f>
        <v>-3646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-896</v>
      </c>
      <c r="H219" s="34">
        <v>-688</v>
      </c>
      <c r="I219" s="34">
        <v>-208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-7352</v>
      </c>
      <c r="H220" s="34">
        <v>-7742</v>
      </c>
      <c r="I220" s="34">
        <v>-3438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-1773</v>
      </c>
      <c r="H222" s="35">
        <v>-5210</v>
      </c>
      <c r="I222" s="35">
        <v>-391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-41956</v>
      </c>
      <c r="C225" s="36">
        <f>+H209+H211+H217</f>
        <v>-40845</v>
      </c>
      <c r="D225" s="36">
        <f>+I209+I211+I217</f>
        <v>-1111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-41956</v>
      </c>
      <c r="H240" s="38">
        <f>+C225</f>
        <v>-40845</v>
      </c>
      <c r="I240" s="38">
        <f>+D225</f>
        <v>-1111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6377</v>
      </c>
      <c r="C242" s="33">
        <f t="shared" ref="C242:D242" si="1">C243+C245+C246</f>
        <v>3995</v>
      </c>
      <c r="D242" s="33">
        <f t="shared" si="1"/>
        <v>2382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6381</v>
      </c>
      <c r="C243" s="37">
        <v>3989</v>
      </c>
      <c r="D243" s="37">
        <v>2392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-10011</v>
      </c>
      <c r="C244" s="33">
        <v>-6586</v>
      </c>
      <c r="D244" s="33">
        <v>-3425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-11</v>
      </c>
      <c r="C245" s="37">
        <v>0</v>
      </c>
      <c r="D245" s="37">
        <v>-11</v>
      </c>
      <c r="E245" s="51" t="s">
        <v>290</v>
      </c>
      <c r="F245" s="111" t="s">
        <v>295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7</v>
      </c>
      <c r="C246" s="37">
        <v>6</v>
      </c>
      <c r="D246" s="37">
        <v>1</v>
      </c>
      <c r="E246" s="51" t="s">
        <v>291</v>
      </c>
      <c r="F246" s="111" t="s">
        <v>294</v>
      </c>
      <c r="G246" s="33" t="s">
        <v>291</v>
      </c>
      <c r="H246" s="114" t="s">
        <v>293</v>
      </c>
      <c r="I246" s="33"/>
    </row>
    <row r="247" spans="2:9" s="13" customFormat="1" ht="14">
      <c r="B247" s="33">
        <v>538</v>
      </c>
      <c r="C247" s="33">
        <v>287</v>
      </c>
      <c r="D247" s="33">
        <v>251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-38860</v>
      </c>
      <c r="C249" s="36">
        <f t="shared" ref="C249:D249" si="2">+H240-C243-C244-C245-C247-C246</f>
        <v>-38541</v>
      </c>
      <c r="D249" s="36">
        <f t="shared" si="2"/>
        <v>-319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37" priority="2" operator="notEqual">
      <formula>B47+B48</formula>
    </cfRule>
  </conditionalFormatting>
  <conditionalFormatting sqref="B109:D109">
    <cfRule type="cellIs" dxfId="36" priority="1" operator="notEqual">
      <formula>B110+B111+B112</formula>
    </cfRule>
  </conditionalFormatting>
  <hyperlinks>
    <hyperlink ref="I4" location="Indice!A1" display="indice" xr:uid="{00000000-0004-0000-28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0" tint="-0.249977111117893"/>
  </sheetPr>
  <dimension ref="B1:O251"/>
  <sheetViews>
    <sheetView zoomScaleNormal="100" workbookViewId="0">
      <pane ySplit="4" topLeftCell="A93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260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205679</v>
      </c>
      <c r="J16" s="33">
        <f>+C46+C51+C52+C21+C25</f>
        <v>42989</v>
      </c>
      <c r="K16" s="33">
        <f>+D46+D51+D52+D21+D25</f>
        <v>111177</v>
      </c>
      <c r="L16" s="33">
        <f>+E46+E51+E52+E21+E25</f>
        <v>47557</v>
      </c>
      <c r="M16" s="33">
        <f>+F46+F51+F52+F21+F25</f>
        <v>3956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11611</v>
      </c>
      <c r="J17" s="34">
        <v>2347</v>
      </c>
      <c r="K17" s="34">
        <v>4269</v>
      </c>
      <c r="L17" s="34">
        <v>4932</v>
      </c>
      <c r="M17" s="34">
        <v>63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7505</v>
      </c>
      <c r="J18" s="34">
        <v>2211</v>
      </c>
      <c r="K18" s="34">
        <v>4935</v>
      </c>
      <c r="L18" s="34">
        <v>350</v>
      </c>
      <c r="M18" s="34">
        <v>9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186563</v>
      </c>
      <c r="J19" s="34">
        <f>+J16-J17-J18</f>
        <v>38431</v>
      </c>
      <c r="K19" s="34">
        <f>+K16-K17-K18</f>
        <v>101973</v>
      </c>
      <c r="L19" s="34">
        <f>+L16-L17-L18</f>
        <v>42275</v>
      </c>
      <c r="M19" s="34">
        <f>+M16-M17-M18</f>
        <v>3884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5659</v>
      </c>
      <c r="J20" s="42">
        <v>1028</v>
      </c>
      <c r="K20" s="42">
        <v>2466</v>
      </c>
      <c r="L20" s="42">
        <v>2161</v>
      </c>
      <c r="M20" s="42">
        <v>4</v>
      </c>
    </row>
    <row r="21" spans="2:13" s="13" customFormat="1" ht="16.149999999999999" customHeight="1">
      <c r="B21" s="33">
        <v>58330</v>
      </c>
      <c r="C21" s="33">
        <v>9300</v>
      </c>
      <c r="D21" s="33">
        <v>28004</v>
      </c>
      <c r="E21" s="33">
        <v>19984</v>
      </c>
      <c r="F21" s="33">
        <v>1042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147349</v>
      </c>
      <c r="C23" s="36">
        <f>+J16-C21</f>
        <v>33689</v>
      </c>
      <c r="D23" s="36">
        <f>+K16-D21</f>
        <v>83173</v>
      </c>
      <c r="E23" s="36">
        <f>+L16-E21</f>
        <v>27573</v>
      </c>
      <c r="F23" s="36">
        <f>+M16-F21</f>
        <v>2914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f>SUM(C25:F25)</f>
        <v>27552</v>
      </c>
      <c r="C25" s="33">
        <v>9881</v>
      </c>
      <c r="D25" s="33">
        <v>11552</v>
      </c>
      <c r="E25" s="33">
        <v>5779</v>
      </c>
      <c r="F25" s="33">
        <v>340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119797</v>
      </c>
      <c r="C27" s="36">
        <f>+C23-C25</f>
        <v>23808</v>
      </c>
      <c r="D27" s="36">
        <f>+D23-D25</f>
        <v>71621</v>
      </c>
      <c r="E27" s="36">
        <f>+E23-E25</f>
        <v>21794</v>
      </c>
      <c r="F27" s="36">
        <f>+F23-F25</f>
        <v>2574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119797</v>
      </c>
      <c r="J44" s="38">
        <f>+C27</f>
        <v>23808</v>
      </c>
      <c r="K44" s="38">
        <f>+D27</f>
        <v>71621</v>
      </c>
      <c r="L44" s="38">
        <f>+E27</f>
        <v>21794</v>
      </c>
      <c r="M44" s="38">
        <f>+F27</f>
        <v>2574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119257</v>
      </c>
      <c r="C46" s="33">
        <v>23607</v>
      </c>
      <c r="D46" s="33">
        <v>71345</v>
      </c>
      <c r="E46" s="33">
        <v>21753</v>
      </c>
      <c r="F46" s="33">
        <v>2552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92977</v>
      </c>
      <c r="C47" s="34">
        <v>18240</v>
      </c>
      <c r="D47" s="34">
        <v>56000</v>
      </c>
      <c r="E47" s="34">
        <v>16705</v>
      </c>
      <c r="F47" s="34">
        <v>2032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26280</v>
      </c>
      <c r="C48" s="34">
        <f>SUM(C49:C50)</f>
        <v>5367</v>
      </c>
      <c r="D48" s="34">
        <f>SUM(D49:D50)</f>
        <v>15345</v>
      </c>
      <c r="E48" s="34">
        <f>SUM(E49:E50)</f>
        <v>5048</v>
      </c>
      <c r="F48" s="34">
        <f>SUM(F49:F50)</f>
        <v>520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18777</v>
      </c>
      <c r="C49" s="84">
        <v>2239</v>
      </c>
      <c r="D49" s="84">
        <v>11245</v>
      </c>
      <c r="E49" s="84">
        <v>4797</v>
      </c>
      <c r="F49" s="84">
        <v>496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7503</v>
      </c>
      <c r="C50" s="84">
        <v>3128</v>
      </c>
      <c r="D50" s="84">
        <v>4100</v>
      </c>
      <c r="E50" s="84">
        <v>251</v>
      </c>
      <c r="F50" s="84">
        <v>24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540</v>
      </c>
      <c r="C51" s="33">
        <v>201</v>
      </c>
      <c r="D51" s="33">
        <v>276</v>
      </c>
      <c r="E51" s="33">
        <v>41</v>
      </c>
      <c r="F51" s="33">
        <v>22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126349</v>
      </c>
      <c r="J70" s="33">
        <f>+J71+J75</f>
        <v>88900</v>
      </c>
      <c r="K70" s="33">
        <f>+K71+K75</f>
        <v>13452</v>
      </c>
      <c r="L70" s="33">
        <f>+L71+L75</f>
        <v>23997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105912</v>
      </c>
      <c r="J71" s="34">
        <f>+J72+J73+J74</f>
        <v>85538</v>
      </c>
      <c r="K71" s="34">
        <f>+K72+K73+K74</f>
        <v>12805</v>
      </c>
      <c r="L71" s="34">
        <f>+L72+L73+L74</f>
        <v>7569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69294</v>
      </c>
      <c r="J72" s="34">
        <v>61655</v>
      </c>
      <c r="K72" s="34">
        <v>2571</v>
      </c>
      <c r="L72" s="34">
        <v>5068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143</v>
      </c>
      <c r="J73" s="34">
        <v>45</v>
      </c>
      <c r="K73" s="34">
        <v>54</v>
      </c>
      <c r="L73" s="34">
        <v>44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36475</v>
      </c>
      <c r="J74" s="34">
        <v>23838</v>
      </c>
      <c r="K74" s="34">
        <v>10180</v>
      </c>
      <c r="L74" s="34">
        <v>2457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20437</v>
      </c>
      <c r="J75" s="34">
        <v>3362</v>
      </c>
      <c r="K75" s="34">
        <v>647</v>
      </c>
      <c r="L75" s="34">
        <v>16428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-12294</v>
      </c>
      <c r="J76" s="33">
        <f>+J77+J78</f>
        <v>-6356</v>
      </c>
      <c r="K76" s="33">
        <f>+K77+K78</f>
        <v>-2546</v>
      </c>
      <c r="L76" s="33">
        <f>+L77+L78</f>
        <v>-1324</v>
      </c>
      <c r="M76" s="33">
        <f>+M77+M78</f>
        <v>-2068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-8453</v>
      </c>
      <c r="J77" s="34">
        <v>-5530</v>
      </c>
      <c r="K77" s="34">
        <v>-1663</v>
      </c>
      <c r="L77" s="34">
        <v>-1260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-3841</v>
      </c>
      <c r="J78" s="34">
        <v>-826</v>
      </c>
      <c r="K78" s="34">
        <v>-883</v>
      </c>
      <c r="L78" s="34">
        <v>-64</v>
      </c>
      <c r="M78" s="34">
        <v>-2068</v>
      </c>
    </row>
    <row r="79" spans="2:13" s="13" customFormat="1" ht="16.149999999999999" customHeight="1">
      <c r="B79" s="33">
        <f>+B80+B81+B82</f>
        <v>33379</v>
      </c>
      <c r="C79" s="33">
        <f>+C80+C81+C82</f>
        <v>30347</v>
      </c>
      <c r="D79" s="33">
        <f>+D80+D81+D82</f>
        <v>4094</v>
      </c>
      <c r="E79" s="33">
        <f>+E80+E81+E82</f>
        <v>696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9460</v>
      </c>
      <c r="J79" s="33">
        <f>+J80+J81+J82</f>
        <v>8130</v>
      </c>
      <c r="K79" s="33">
        <f>+K80+K81+K82</f>
        <v>529</v>
      </c>
      <c r="L79" s="33">
        <f>+L80+L81+L82</f>
        <v>542</v>
      </c>
      <c r="M79" s="33">
        <f>+M80+M81+M82</f>
        <v>2017</v>
      </c>
    </row>
    <row r="80" spans="2:13" s="15" customFormat="1" ht="16.149999999999999" customHeight="1">
      <c r="B80" s="34">
        <v>33368</v>
      </c>
      <c r="C80" s="43">
        <v>30339</v>
      </c>
      <c r="D80" s="43">
        <v>4094</v>
      </c>
      <c r="E80" s="43">
        <v>693</v>
      </c>
      <c r="F80" s="43">
        <v>0</v>
      </c>
      <c r="G80" s="23" t="s">
        <v>50</v>
      </c>
      <c r="H80" s="23" t="s">
        <v>133</v>
      </c>
      <c r="I80" s="43">
        <v>4724</v>
      </c>
      <c r="J80" s="43">
        <v>3698</v>
      </c>
      <c r="K80" s="43">
        <v>379</v>
      </c>
      <c r="L80" s="43">
        <v>388</v>
      </c>
      <c r="M80" s="43">
        <v>2017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4179</v>
      </c>
      <c r="J81" s="43">
        <v>3970</v>
      </c>
      <c r="K81" s="43">
        <v>143</v>
      </c>
      <c r="L81" s="43">
        <v>66</v>
      </c>
      <c r="M81" s="43">
        <v>0</v>
      </c>
    </row>
    <row r="82" spans="2:13" s="15" customFormat="1" ht="16.149999999999999" customHeight="1">
      <c r="B82" s="34">
        <v>11</v>
      </c>
      <c r="C82" s="43">
        <v>8</v>
      </c>
      <c r="D82" s="43">
        <v>0</v>
      </c>
      <c r="E82" s="43">
        <v>3</v>
      </c>
      <c r="F82" s="43">
        <v>0</v>
      </c>
      <c r="G82" s="23" t="s">
        <v>53</v>
      </c>
      <c r="H82" s="23" t="s">
        <v>54</v>
      </c>
      <c r="I82" s="43">
        <v>557</v>
      </c>
      <c r="J82" s="43">
        <v>462</v>
      </c>
      <c r="K82" s="43">
        <v>7</v>
      </c>
      <c r="L82" s="43">
        <v>88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90136</v>
      </c>
      <c r="C85" s="36">
        <f>+J68+J70+J76+J79-C79</f>
        <v>60327</v>
      </c>
      <c r="D85" s="36">
        <f>+K68+K70+K76+K79-D79</f>
        <v>7341</v>
      </c>
      <c r="E85" s="36">
        <f>+L68+L70+L76+L79-E79</f>
        <v>22519</v>
      </c>
      <c r="F85" s="36">
        <f>+M68+M70+M76+M79-F79</f>
        <v>-51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90136</v>
      </c>
      <c r="J100" s="38">
        <f>+C85</f>
        <v>60327</v>
      </c>
      <c r="K100" s="38">
        <f>+D85</f>
        <v>7341</v>
      </c>
      <c r="L100" s="38">
        <f>+E85</f>
        <v>22519</v>
      </c>
      <c r="M100" s="38">
        <f>+F85</f>
        <v>-51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-31</v>
      </c>
      <c r="C102" s="33">
        <f>+C103+C104</f>
        <v>-42</v>
      </c>
      <c r="D102" s="33">
        <f>+D103+D104</f>
        <v>-17</v>
      </c>
      <c r="E102" s="33">
        <f>+E103+E104</f>
        <v>28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107107</v>
      </c>
      <c r="J102" s="33">
        <f>+J103+J104</f>
        <v>63033</v>
      </c>
      <c r="K102" s="33">
        <f>+K103+K104</f>
        <v>35802</v>
      </c>
      <c r="L102" s="33">
        <f>+L103+L104</f>
        <v>8272</v>
      </c>
      <c r="M102" s="33">
        <f>+M103+M104</f>
        <v>0</v>
      </c>
    </row>
    <row r="103" spans="2:13" s="15" customFormat="1" ht="16.149999999999999" customHeight="1">
      <c r="B103" s="34">
        <v>-31</v>
      </c>
      <c r="C103" s="34">
        <v>-42</v>
      </c>
      <c r="D103" s="34">
        <v>-17</v>
      </c>
      <c r="E103" s="34">
        <v>28</v>
      </c>
      <c r="F103" s="34">
        <v>0</v>
      </c>
      <c r="G103" s="62" t="s">
        <v>60</v>
      </c>
      <c r="H103" s="23" t="s">
        <v>61</v>
      </c>
      <c r="I103" s="34">
        <v>103203</v>
      </c>
      <c r="J103" s="34">
        <v>62756</v>
      </c>
      <c r="K103" s="34">
        <v>34814</v>
      </c>
      <c r="L103" s="34">
        <v>5633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3904</v>
      </c>
      <c r="J104" s="34">
        <v>277</v>
      </c>
      <c r="K104" s="34">
        <v>988</v>
      </c>
      <c r="L104" s="34">
        <v>2639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131508</v>
      </c>
      <c r="J105" s="33">
        <f>+J106+J107+J108</f>
        <v>10396</v>
      </c>
      <c r="K105" s="33">
        <f>+K106+K107+K108</f>
        <v>337</v>
      </c>
      <c r="L105" s="33">
        <f>+L106+L107+L108</f>
        <v>251</v>
      </c>
      <c r="M105" s="33">
        <f>+M106+M107+M108</f>
        <v>120524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87988</v>
      </c>
      <c r="J106" s="34">
        <v>1964</v>
      </c>
      <c r="K106" s="34">
        <v>0</v>
      </c>
      <c r="L106" s="34">
        <v>0</v>
      </c>
      <c r="M106" s="34">
        <v>86024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7503</v>
      </c>
      <c r="J107" s="34">
        <v>6891</v>
      </c>
      <c r="K107" s="34">
        <v>337</v>
      </c>
      <c r="L107" s="34">
        <v>251</v>
      </c>
      <c r="M107" s="34">
        <v>24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36017</v>
      </c>
      <c r="J108" s="34">
        <v>1541</v>
      </c>
      <c r="K108" s="34">
        <v>0</v>
      </c>
      <c r="L108" s="34">
        <v>0</v>
      </c>
      <c r="M108" s="34">
        <v>34476</v>
      </c>
    </row>
    <row r="109" spans="2:13" s="13" customFormat="1" ht="28">
      <c r="B109" s="33">
        <v>170249</v>
      </c>
      <c r="C109" s="33">
        <v>16485</v>
      </c>
      <c r="D109" s="33">
        <v>3383</v>
      </c>
      <c r="E109" s="33">
        <v>482</v>
      </c>
      <c r="F109" s="33">
        <v>149899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145936</v>
      </c>
      <c r="C110" s="34">
        <v>0</v>
      </c>
      <c r="D110" s="34">
        <v>0</v>
      </c>
      <c r="E110" s="34">
        <v>0</v>
      </c>
      <c r="F110" s="34">
        <v>145936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15405</v>
      </c>
      <c r="C111" s="34">
        <v>14779</v>
      </c>
      <c r="D111" s="34">
        <v>351</v>
      </c>
      <c r="E111" s="34">
        <v>251</v>
      </c>
      <c r="F111" s="34">
        <v>24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8908</v>
      </c>
      <c r="C112" s="34">
        <v>1706</v>
      </c>
      <c r="D112" s="34">
        <v>3032</v>
      </c>
      <c r="E112" s="34">
        <v>231</v>
      </c>
      <c r="F112" s="34">
        <v>3939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15974</v>
      </c>
      <c r="C113" s="33">
        <f>+C114+C115+C116+C117+C118+C119</f>
        <v>122678</v>
      </c>
      <c r="D113" s="33">
        <f>+D114+D115+D116+D117+D118+D119</f>
        <v>18705</v>
      </c>
      <c r="E113" s="33">
        <f>+E114+E115+E116+E117+E118+E119</f>
        <v>12875</v>
      </c>
      <c r="F113" s="33">
        <f>+F114+F115+F116+F117+F118+F119</f>
        <v>3258</v>
      </c>
      <c r="G113" s="61" t="s">
        <v>69</v>
      </c>
      <c r="H113" s="47" t="s">
        <v>70</v>
      </c>
      <c r="I113" s="33">
        <f>+I114+I115+I116+I117+I118+I119</f>
        <v>6807</v>
      </c>
      <c r="J113" s="33">
        <f>+J114+J115+J116+J117+J118+J119</f>
        <v>16089</v>
      </c>
      <c r="K113" s="33">
        <f>+K114+K115+K116+K117+K118+K119</f>
        <v>83305</v>
      </c>
      <c r="L113" s="33">
        <f>+L114+L115+L116+L117+L118+L119</f>
        <v>24917</v>
      </c>
      <c r="M113" s="33">
        <f>+M114+M115+M116+M117+M118+M119</f>
        <v>24038</v>
      </c>
    </row>
    <row r="114" spans="2:14" s="15" customFormat="1" ht="16.149999999999999" customHeight="1">
      <c r="B114" s="34">
        <v>185</v>
      </c>
      <c r="C114" s="34">
        <v>20</v>
      </c>
      <c r="D114" s="34">
        <v>60</v>
      </c>
      <c r="E114" s="34">
        <v>103</v>
      </c>
      <c r="F114" s="34">
        <v>2</v>
      </c>
      <c r="G114" s="62" t="s">
        <v>71</v>
      </c>
      <c r="H114" s="23" t="s">
        <v>72</v>
      </c>
      <c r="I114" s="34">
        <v>80</v>
      </c>
      <c r="J114" s="34">
        <v>80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-26</v>
      </c>
      <c r="C115" s="34">
        <v>-26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146</v>
      </c>
      <c r="J115" s="34">
        <v>13</v>
      </c>
      <c r="K115" s="34">
        <v>36</v>
      </c>
      <c r="L115" s="34">
        <v>97</v>
      </c>
      <c r="M115" s="34">
        <v>0</v>
      </c>
    </row>
    <row r="116" spans="2:14" s="15" customFormat="1" ht="16.149999999999999" customHeight="1">
      <c r="B116" s="34">
        <v>0</v>
      </c>
      <c r="C116" s="34">
        <v>110458</v>
      </c>
      <c r="D116" s="34">
        <v>16613</v>
      </c>
      <c r="E116" s="34">
        <v>11227</v>
      </c>
      <c r="F116" s="34">
        <v>3244</v>
      </c>
      <c r="G116" s="62" t="s">
        <v>75</v>
      </c>
      <c r="H116" s="23" t="s">
        <v>160</v>
      </c>
      <c r="I116" s="34">
        <v>0</v>
      </c>
      <c r="J116" s="34">
        <v>13216</v>
      </c>
      <c r="K116" s="34">
        <v>81714</v>
      </c>
      <c r="L116" s="34">
        <v>23171</v>
      </c>
      <c r="M116" s="34">
        <v>23441</v>
      </c>
    </row>
    <row r="117" spans="2:14" s="15" customFormat="1" ht="16.149999999999999" customHeight="1">
      <c r="B117" s="34">
        <v>1035</v>
      </c>
      <c r="C117" s="34">
        <v>1035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605</v>
      </c>
      <c r="J117" s="34">
        <v>196</v>
      </c>
      <c r="K117" s="34">
        <v>397</v>
      </c>
      <c r="L117" s="34">
        <v>5</v>
      </c>
      <c r="M117" s="34">
        <v>7</v>
      </c>
    </row>
    <row r="118" spans="2:14" s="15" customFormat="1" ht="16.149999999999999" customHeight="1">
      <c r="B118" s="34">
        <v>5570</v>
      </c>
      <c r="C118" s="34">
        <v>1981</v>
      </c>
      <c r="D118" s="34">
        <v>2032</v>
      </c>
      <c r="E118" s="34">
        <v>1545</v>
      </c>
      <c r="F118" s="34">
        <v>12</v>
      </c>
      <c r="G118" s="23" t="s">
        <v>78</v>
      </c>
      <c r="H118" s="23" t="s">
        <v>79</v>
      </c>
      <c r="I118" s="34">
        <v>5976</v>
      </c>
      <c r="J118" s="34">
        <v>2584</v>
      </c>
      <c r="K118" s="34">
        <v>1158</v>
      </c>
      <c r="L118" s="34">
        <v>1644</v>
      </c>
      <c r="M118" s="34">
        <v>590</v>
      </c>
    </row>
    <row r="119" spans="2:14" s="46" customFormat="1" ht="16.149999999999999" customHeight="1">
      <c r="B119" s="34">
        <v>9210</v>
      </c>
      <c r="C119" s="34">
        <v>9210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149366</v>
      </c>
      <c r="C122" s="36">
        <f>+J100+J102+J105+J113-C102-C109-C113</f>
        <v>10724</v>
      </c>
      <c r="D122" s="36">
        <f>+K100+K102+K105+K113-D102-D109-D113</f>
        <v>104714</v>
      </c>
      <c r="E122" s="36">
        <f>+L100+L102+L105+L113-E102-E109-E113</f>
        <v>42574</v>
      </c>
      <c r="F122" s="36">
        <f>+M100+M102+M105+M113-F102-F109-F113</f>
        <v>-8646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5" ht="3" customHeight="1">
      <c r="B129" s="22"/>
    </row>
    <row r="130" spans="2:15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5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5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5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5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5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5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5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149366</v>
      </c>
      <c r="J137" s="38">
        <f>+C122</f>
        <v>10724</v>
      </c>
      <c r="K137" s="38">
        <f>+D122</f>
        <v>104714</v>
      </c>
      <c r="L137" s="38">
        <f>+E122</f>
        <v>42574</v>
      </c>
      <c r="M137" s="38">
        <f>+F122</f>
        <v>-8646</v>
      </c>
    </row>
    <row r="138" spans="2:15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5" s="13" customFormat="1" ht="16.149999999999999" customHeight="1">
      <c r="B139" s="33">
        <f t="shared" ref="B139" si="0">SUM(C139:F139)</f>
        <v>119546</v>
      </c>
      <c r="C139" s="33">
        <f>+C140+C141</f>
        <v>2631</v>
      </c>
      <c r="D139" s="33">
        <f>+D140+D141</f>
        <v>100952</v>
      </c>
      <c r="E139" s="33">
        <f>+E140+E141</f>
        <v>12651</v>
      </c>
      <c r="F139" s="33">
        <f>+F140+F141</f>
        <v>3312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5"/>
    </row>
    <row r="140" spans="2:15" s="15" customFormat="1" ht="15" customHeight="1">
      <c r="B140" s="34">
        <f>SUM(C140:F140)</f>
        <v>91133</v>
      </c>
      <c r="C140" s="34">
        <v>1537</v>
      </c>
      <c r="D140" s="34">
        <v>74888</v>
      </c>
      <c r="E140" s="34">
        <v>11933</v>
      </c>
      <c r="F140" s="34">
        <v>2775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5" s="15" customFormat="1" ht="27.65" customHeight="1">
      <c r="B141" s="34">
        <f t="shared" ref="B141" si="1">SUM(C141:F141)</f>
        <v>28413</v>
      </c>
      <c r="C141" s="34">
        <v>1094</v>
      </c>
      <c r="D141" s="34">
        <v>26064</v>
      </c>
      <c r="E141" s="34">
        <v>718</v>
      </c>
      <c r="F141" s="34">
        <v>537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5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5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5" s="17" customFormat="1" ht="16" customHeight="1">
      <c r="B144" s="36">
        <f>+I137-B139</f>
        <v>29820</v>
      </c>
      <c r="C144" s="36">
        <f>+J137-C139</f>
        <v>8093</v>
      </c>
      <c r="D144" s="36">
        <f>+K137-D139</f>
        <v>3762</v>
      </c>
      <c r="E144" s="36">
        <f>+L137-E139</f>
        <v>29923</v>
      </c>
      <c r="F144" s="36">
        <f>+M137-F139</f>
        <v>-11958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149366</v>
      </c>
      <c r="J161" s="38">
        <f>+C122</f>
        <v>10724</v>
      </c>
      <c r="K161" s="38">
        <f>+D122</f>
        <v>104714</v>
      </c>
      <c r="L161" s="38">
        <f>+E122</f>
        <v>42574</v>
      </c>
      <c r="M161" s="38">
        <f>+F122</f>
        <v>-8646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209317</v>
      </c>
      <c r="C163" s="33">
        <f>+J16-J17-J18+C141-J20</f>
        <v>38497</v>
      </c>
      <c r="D163" s="33">
        <f>+K16-K17-K18+D141-K20</f>
        <v>125571</v>
      </c>
      <c r="E163" s="33">
        <f>+L16-L17-L18+E141-L20</f>
        <v>40832</v>
      </c>
      <c r="F163" s="33">
        <f>+M16-M17-M18+F141-M20</f>
        <v>4417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119546</v>
      </c>
      <c r="C164" s="34">
        <f>+C139</f>
        <v>2631</v>
      </c>
      <c r="D164" s="34">
        <f>+D139</f>
        <v>100952</v>
      </c>
      <c r="E164" s="34">
        <f>+E139</f>
        <v>12651</v>
      </c>
      <c r="F164" s="34">
        <f>+F139</f>
        <v>3312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89771</v>
      </c>
      <c r="C165" s="34">
        <f>+C163-C164</f>
        <v>35866</v>
      </c>
      <c r="D165" s="34">
        <f>+D163-D164</f>
        <v>24619</v>
      </c>
      <c r="E165" s="34">
        <f>+E163-E164</f>
        <v>28181</v>
      </c>
      <c r="F165" s="34">
        <f>+F163-F164</f>
        <v>1105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-59951</v>
      </c>
      <c r="C169" s="36">
        <f>+J161-C163-C166</f>
        <v>-27773</v>
      </c>
      <c r="D169" s="36">
        <f>+K161-D163-D166</f>
        <v>-20857</v>
      </c>
      <c r="E169" s="36">
        <f>+L161-E163-E166</f>
        <v>1742</v>
      </c>
      <c r="F169" s="36">
        <f>+M161-F163-F166</f>
        <v>-13063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29820</v>
      </c>
      <c r="J184" s="38">
        <f>+C144</f>
        <v>8093</v>
      </c>
      <c r="K184" s="38">
        <f>+D144</f>
        <v>3762</v>
      </c>
      <c r="L184" s="38">
        <f>+E144</f>
        <v>29923</v>
      </c>
      <c r="M184" s="38">
        <f>+F144</f>
        <v>-11958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89771</v>
      </c>
      <c r="C186" s="33">
        <f>+C187</f>
        <v>35866</v>
      </c>
      <c r="D186" s="33">
        <f>+D187</f>
        <v>24619</v>
      </c>
      <c r="E186" s="33">
        <f>+E187</f>
        <v>28181</v>
      </c>
      <c r="F186" s="33">
        <f>+F187</f>
        <v>1105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2">+B165</f>
        <v>89771</v>
      </c>
      <c r="C187" s="34">
        <f t="shared" si="2"/>
        <v>35866</v>
      </c>
      <c r="D187" s="34">
        <f t="shared" si="2"/>
        <v>24619</v>
      </c>
      <c r="E187" s="34">
        <f t="shared" si="2"/>
        <v>28181</v>
      </c>
      <c r="F187" s="34">
        <f t="shared" si="2"/>
        <v>1105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-59951</v>
      </c>
      <c r="C191" s="36">
        <f>+J184-C186</f>
        <v>-27773</v>
      </c>
      <c r="D191" s="36">
        <f>+K184-D186</f>
        <v>-20857</v>
      </c>
      <c r="E191" s="36">
        <f>+L184-E186</f>
        <v>1742</v>
      </c>
      <c r="F191" s="36">
        <f>+M184-F186</f>
        <v>-13063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-59951</v>
      </c>
      <c r="J209" s="38">
        <f>+C191</f>
        <v>-27773</v>
      </c>
      <c r="K209" s="38">
        <f>+D191</f>
        <v>-20857</v>
      </c>
      <c r="L209" s="38">
        <f>+E191</f>
        <v>1742</v>
      </c>
      <c r="M209" s="38">
        <f>+F191</f>
        <v>-13063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11639</v>
      </c>
      <c r="J211" s="33">
        <f>+J212+J213+J214</f>
        <v>2633</v>
      </c>
      <c r="K211" s="33">
        <f>+K212+K213+K214</f>
        <v>8062</v>
      </c>
      <c r="L211" s="33">
        <f>+L212+L213+L214</f>
        <v>4446</v>
      </c>
      <c r="M211" s="33">
        <f>+M212+M213+M214</f>
        <v>46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6344</v>
      </c>
      <c r="J212" s="34">
        <v>1155</v>
      </c>
      <c r="K212" s="34">
        <v>2454</v>
      </c>
      <c r="L212" s="34">
        <v>2735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4572</v>
      </c>
      <c r="J213" s="34">
        <v>1141</v>
      </c>
      <c r="K213" s="34">
        <v>3228</v>
      </c>
      <c r="L213" s="34">
        <v>203</v>
      </c>
      <c r="M213" s="34">
        <v>0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723</v>
      </c>
      <c r="J214" s="34">
        <v>337</v>
      </c>
      <c r="K214" s="34">
        <v>2380</v>
      </c>
      <c r="L214" s="34">
        <v>1508</v>
      </c>
      <c r="M214" s="34">
        <v>46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117</v>
      </c>
      <c r="K216" s="35">
        <v>2054</v>
      </c>
      <c r="L216" s="35">
        <v>1331</v>
      </c>
      <c r="M216" s="35">
        <v>46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-7749</v>
      </c>
      <c r="J217" s="33">
        <f>+J218+J219+J220</f>
        <v>-5940</v>
      </c>
      <c r="K217" s="33">
        <f>+K218+K219+K220</f>
        <v>-4581</v>
      </c>
      <c r="L217" s="33">
        <f>+L218+L219+L220</f>
        <v>-713</v>
      </c>
      <c r="M217" s="33">
        <f>+M218+M219+M220</f>
        <v>-63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-4588</v>
      </c>
      <c r="J219" s="34">
        <v>-1633</v>
      </c>
      <c r="K219" s="34">
        <v>-2495</v>
      </c>
      <c r="L219" s="34">
        <v>-460</v>
      </c>
      <c r="M219" s="34">
        <v>0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-3161</v>
      </c>
      <c r="J220" s="34">
        <v>-4307</v>
      </c>
      <c r="K220" s="34">
        <v>-2086</v>
      </c>
      <c r="L220" s="34">
        <v>-253</v>
      </c>
      <c r="M220" s="34">
        <v>-63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-1996</v>
      </c>
      <c r="K222" s="35">
        <v>-1368</v>
      </c>
      <c r="L222" s="35">
        <v>-184</v>
      </c>
      <c r="M222" s="35">
        <v>0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-56061</v>
      </c>
      <c r="C225" s="36">
        <f>+J209+J211+J217</f>
        <v>-31080</v>
      </c>
      <c r="D225" s="36">
        <f>+K209+K211+K217</f>
        <v>-17376</v>
      </c>
      <c r="E225" s="36">
        <f>+L209+L211+L217</f>
        <v>5475</v>
      </c>
      <c r="F225" s="36">
        <f>+M209+M211+M217</f>
        <v>-13080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-56061</v>
      </c>
      <c r="J240" s="38">
        <f>+C225</f>
        <v>-31080</v>
      </c>
      <c r="K240" s="38">
        <f>+D225</f>
        <v>-17376</v>
      </c>
      <c r="L240" s="38">
        <f>+E225</f>
        <v>5475</v>
      </c>
      <c r="M240" s="38">
        <f>+F225</f>
        <v>-13080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27878</v>
      </c>
      <c r="C242" s="33">
        <f t="shared" ref="C242:F242" si="3">C243+C245+C246</f>
        <v>8584</v>
      </c>
      <c r="D242" s="33">
        <f t="shared" si="3"/>
        <v>12941</v>
      </c>
      <c r="E242" s="33">
        <f t="shared" si="3"/>
        <v>6237</v>
      </c>
      <c r="F242" s="33">
        <f t="shared" si="3"/>
        <v>116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28002</v>
      </c>
      <c r="C243" s="37">
        <v>8649</v>
      </c>
      <c r="D243" s="37">
        <v>12953</v>
      </c>
      <c r="E243" s="37">
        <v>6284</v>
      </c>
      <c r="F243" s="37">
        <v>116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f>-B25</f>
        <v>-27552</v>
      </c>
      <c r="C244" s="33">
        <f t="shared" ref="C244:F244" si="4">-C25</f>
        <v>-9881</v>
      </c>
      <c r="D244" s="33">
        <f t="shared" si="4"/>
        <v>-11552</v>
      </c>
      <c r="E244" s="33">
        <f t="shared" si="4"/>
        <v>-5779</v>
      </c>
      <c r="F244" s="33">
        <f t="shared" si="4"/>
        <v>-340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-131</v>
      </c>
      <c r="C245" s="37">
        <v>-72</v>
      </c>
      <c r="D245" s="37">
        <v>-12</v>
      </c>
      <c r="E245" s="37">
        <v>-47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7</v>
      </c>
      <c r="C246" s="37">
        <v>7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861</v>
      </c>
      <c r="C247" s="33">
        <v>340</v>
      </c>
      <c r="D247" s="33">
        <v>83</v>
      </c>
      <c r="E247" s="33">
        <v>441</v>
      </c>
      <c r="F247" s="33">
        <v>-3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-57248</v>
      </c>
      <c r="C249" s="36">
        <f t="shared" ref="C249:F249" si="5">+J240-C243-C244-C245-C247-C246</f>
        <v>-30123</v>
      </c>
      <c r="D249" s="36">
        <f t="shared" si="5"/>
        <v>-18848</v>
      </c>
      <c r="E249" s="36">
        <f t="shared" si="5"/>
        <v>4576</v>
      </c>
      <c r="F249" s="36">
        <f t="shared" si="5"/>
        <v>-12853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35" priority="2" operator="notEqual">
      <formula>B47+B48</formula>
    </cfRule>
  </conditionalFormatting>
  <conditionalFormatting sqref="B109:F109">
    <cfRule type="cellIs" dxfId="34" priority="1" operator="notEqual">
      <formula>B110+B111+B112</formula>
    </cfRule>
  </conditionalFormatting>
  <hyperlinks>
    <hyperlink ref="M4" location="Indice!A1" display="indice" xr:uid="{00000000-0004-0000-29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6" tint="0.39997558519241921"/>
  </sheetPr>
  <dimension ref="A1:J251"/>
  <sheetViews>
    <sheetView zoomScaleNormal="100" workbookViewId="0">
      <pane ySplit="4" topLeftCell="A97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261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42989</v>
      </c>
      <c r="H16" s="33">
        <f>+C46+C51+C52+C21+C25</f>
        <v>29807</v>
      </c>
      <c r="I16" s="33">
        <f>+D46+D51+D52+D21+D25</f>
        <v>13182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2347</v>
      </c>
      <c r="H17" s="34">
        <v>347</v>
      </c>
      <c r="I17" s="34">
        <v>2000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2211</v>
      </c>
      <c r="H18" s="34">
        <v>90</v>
      </c>
      <c r="I18" s="34">
        <v>2121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38431</v>
      </c>
      <c r="H19" s="34">
        <f>+H16-H17-H18</f>
        <v>29370</v>
      </c>
      <c r="I19" s="34">
        <f>+I16-I17-I18</f>
        <v>9061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1028</v>
      </c>
      <c r="H20" s="42">
        <v>782</v>
      </c>
      <c r="I20" s="42">
        <v>246</v>
      </c>
    </row>
    <row r="21" spans="2:9" s="13" customFormat="1" ht="16.149999999999999" customHeight="1">
      <c r="B21" s="33">
        <v>9300</v>
      </c>
      <c r="C21" s="33">
        <v>4903</v>
      </c>
      <c r="D21" s="33">
        <v>4397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33689</v>
      </c>
      <c r="C23" s="36">
        <f>+H16-C21</f>
        <v>24904</v>
      </c>
      <c r="D23" s="36">
        <f>+I16-D21</f>
        <v>8785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9881</v>
      </c>
      <c r="C25" s="33">
        <v>6562</v>
      </c>
      <c r="D25" s="33">
        <v>3319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23808</v>
      </c>
      <c r="C27" s="36">
        <f>+C23-C25</f>
        <v>18342</v>
      </c>
      <c r="D27" s="36">
        <f>+D23-D25</f>
        <v>5466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23808</v>
      </c>
      <c r="H44" s="38">
        <f>+C27</f>
        <v>18342</v>
      </c>
      <c r="I44" s="38">
        <f>+D27</f>
        <v>5466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23607</v>
      </c>
      <c r="C46" s="33">
        <v>18304</v>
      </c>
      <c r="D46" s="33">
        <v>5303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18240</v>
      </c>
      <c r="C47" s="34">
        <v>13709</v>
      </c>
      <c r="D47" s="34">
        <v>4531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5367</v>
      </c>
      <c r="C48" s="34">
        <f>SUM(C49:C50)</f>
        <v>4595</v>
      </c>
      <c r="D48" s="34">
        <f>SUM(D49:D50)</f>
        <v>772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2239</v>
      </c>
      <c r="C49" s="84">
        <v>1501</v>
      </c>
      <c r="D49" s="84">
        <v>738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3128</v>
      </c>
      <c r="C50" s="84">
        <v>3094</v>
      </c>
      <c r="D50" s="84">
        <v>34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201</v>
      </c>
      <c r="C51" s="33">
        <v>38</v>
      </c>
      <c r="D51" s="33">
        <v>163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88900</v>
      </c>
      <c r="H70" s="33">
        <f>+H71+H75</f>
        <v>86625</v>
      </c>
      <c r="I70" s="33">
        <f>+I71+I75</f>
        <v>2275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85538</v>
      </c>
      <c r="H71" s="34">
        <f>+H72+H73+H74</f>
        <v>85185</v>
      </c>
      <c r="I71" s="34">
        <f>+I72+I73+I74</f>
        <v>353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61655</v>
      </c>
      <c r="H72" s="34">
        <v>61655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45</v>
      </c>
      <c r="H73" s="34">
        <v>45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23838</v>
      </c>
      <c r="H74" s="34">
        <v>23485</v>
      </c>
      <c r="I74" s="34">
        <v>353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3362</v>
      </c>
      <c r="H75" s="34">
        <v>1440</v>
      </c>
      <c r="I75" s="34">
        <v>1922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-6356</v>
      </c>
      <c r="H76" s="33">
        <f>+H77+H78</f>
        <v>-5489</v>
      </c>
      <c r="I76" s="33">
        <f>+I77+I78</f>
        <v>-867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-5530</v>
      </c>
      <c r="H77" s="34">
        <v>-5050</v>
      </c>
      <c r="I77" s="34">
        <v>-480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-826</v>
      </c>
      <c r="H78" s="34">
        <v>-439</v>
      </c>
      <c r="I78" s="34">
        <v>-387</v>
      </c>
    </row>
    <row r="79" spans="2:9" s="13" customFormat="1" ht="16.149999999999999" customHeight="1">
      <c r="B79" s="33">
        <f>+B80+B81+B82</f>
        <v>30347</v>
      </c>
      <c r="C79" s="33">
        <f>+C80+C81+C82</f>
        <v>29357</v>
      </c>
      <c r="D79" s="33">
        <f>+D80+D81+D82</f>
        <v>1216</v>
      </c>
      <c r="E79" s="61" t="s">
        <v>48</v>
      </c>
      <c r="F79" s="47" t="s">
        <v>49</v>
      </c>
      <c r="G79" s="33">
        <f>G80+G81+G82</f>
        <v>8130</v>
      </c>
      <c r="H79" s="33">
        <f>+H80+H81+H82</f>
        <v>6927</v>
      </c>
      <c r="I79" s="33">
        <f>+I80+I81+I82</f>
        <v>1429</v>
      </c>
    </row>
    <row r="80" spans="2:9" s="15" customFormat="1" ht="16.149999999999999" customHeight="1">
      <c r="B80" s="34">
        <v>30339</v>
      </c>
      <c r="C80" s="43">
        <v>29349</v>
      </c>
      <c r="D80" s="43">
        <v>1216</v>
      </c>
      <c r="E80" s="23" t="s">
        <v>50</v>
      </c>
      <c r="F80" s="23" t="s">
        <v>133</v>
      </c>
      <c r="G80" s="43">
        <v>3698</v>
      </c>
      <c r="H80" s="43">
        <v>2635</v>
      </c>
      <c r="I80" s="43">
        <v>1289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3970</v>
      </c>
      <c r="H81" s="43">
        <v>3830</v>
      </c>
      <c r="I81" s="43">
        <v>140</v>
      </c>
    </row>
    <row r="82" spans="2:9" s="15" customFormat="1" ht="16.149999999999999" customHeight="1">
      <c r="B82" s="34">
        <v>8</v>
      </c>
      <c r="C82" s="43">
        <v>8</v>
      </c>
      <c r="D82" s="43">
        <v>0</v>
      </c>
      <c r="E82" s="23" t="s">
        <v>53</v>
      </c>
      <c r="F82" s="23" t="s">
        <v>54</v>
      </c>
      <c r="G82" s="43">
        <v>462</v>
      </c>
      <c r="H82" s="43">
        <v>462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60327</v>
      </c>
      <c r="C85" s="36">
        <f>+H68+H70+H76+H79-C79</f>
        <v>58706</v>
      </c>
      <c r="D85" s="36">
        <f>+I68+I70+I76+I79-D79</f>
        <v>1621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60327</v>
      </c>
      <c r="H100" s="38">
        <f>+C85</f>
        <v>58706</v>
      </c>
      <c r="I100" s="38">
        <f>+D85</f>
        <v>1621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-42</v>
      </c>
      <c r="C102" s="33">
        <f>+C103+C104</f>
        <v>0</v>
      </c>
      <c r="D102" s="33">
        <f>+D103+D104</f>
        <v>-42</v>
      </c>
      <c r="E102" s="61" t="s">
        <v>58</v>
      </c>
      <c r="F102" s="47" t="s">
        <v>59</v>
      </c>
      <c r="G102" s="33">
        <f>+G103+G104</f>
        <v>63033</v>
      </c>
      <c r="H102" s="33">
        <f>+H103+H104</f>
        <v>62788</v>
      </c>
      <c r="I102" s="33">
        <f>+I103+I104</f>
        <v>245</v>
      </c>
    </row>
    <row r="103" spans="2:9" s="15" customFormat="1" ht="16.149999999999999" customHeight="1">
      <c r="B103" s="34">
        <v>-42</v>
      </c>
      <c r="C103" s="34">
        <v>0</v>
      </c>
      <c r="D103" s="34">
        <v>-42</v>
      </c>
      <c r="E103" s="62" t="s">
        <v>60</v>
      </c>
      <c r="F103" s="23" t="s">
        <v>61</v>
      </c>
      <c r="G103" s="34">
        <v>62756</v>
      </c>
      <c r="H103" s="34">
        <v>62756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277</v>
      </c>
      <c r="H104" s="34">
        <v>32</v>
      </c>
      <c r="I104" s="34">
        <v>245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10396</v>
      </c>
      <c r="H105" s="33">
        <f>+H106+H107+H108</f>
        <v>7977</v>
      </c>
      <c r="I105" s="33">
        <f>+I106+I107+I108</f>
        <v>2419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1964</v>
      </c>
      <c r="H106" s="34">
        <v>0</v>
      </c>
      <c r="I106" s="34">
        <v>1964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6891</v>
      </c>
      <c r="H107" s="34">
        <v>6857</v>
      </c>
      <c r="I107" s="34">
        <v>34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1541</v>
      </c>
      <c r="H108" s="34">
        <v>1120</v>
      </c>
      <c r="I108" s="34">
        <v>421</v>
      </c>
    </row>
    <row r="109" spans="2:9" s="13" customFormat="1" ht="14">
      <c r="B109" s="33">
        <v>16485</v>
      </c>
      <c r="C109" s="33">
        <v>14268</v>
      </c>
      <c r="D109" s="33">
        <v>2217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14779</v>
      </c>
      <c r="C111" s="34">
        <v>12881</v>
      </c>
      <c r="D111" s="34">
        <v>1898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1706</v>
      </c>
      <c r="C112" s="34">
        <v>1387</v>
      </c>
      <c r="D112" s="34">
        <v>319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122678</v>
      </c>
      <c r="C113" s="33">
        <f>+C114+C115+C116+C117+C118+C119</f>
        <v>127963</v>
      </c>
      <c r="D113" s="33">
        <f>+D114+D115+D116+D117+D118+D119</f>
        <v>1265</v>
      </c>
      <c r="E113" s="61" t="s">
        <v>69</v>
      </c>
      <c r="F113" s="47" t="s">
        <v>70</v>
      </c>
      <c r="G113" s="33">
        <f>+G114+G115+G116+G117+G118+G119</f>
        <v>16089</v>
      </c>
      <c r="H113" s="33">
        <f>+H114+H115+H116+H117+H118+H119</f>
        <v>15759</v>
      </c>
      <c r="I113" s="33">
        <f>+I114+I115+I116+I117+I118+I119</f>
        <v>6880</v>
      </c>
    </row>
    <row r="114" spans="2:10" s="15" customFormat="1" ht="16.149999999999999" customHeight="1">
      <c r="B114" s="34">
        <v>20</v>
      </c>
      <c r="C114" s="34">
        <v>10</v>
      </c>
      <c r="D114" s="34">
        <v>10</v>
      </c>
      <c r="E114" s="62" t="s">
        <v>71</v>
      </c>
      <c r="F114" s="23" t="s">
        <v>72</v>
      </c>
      <c r="G114" s="34">
        <v>80</v>
      </c>
      <c r="H114" s="34">
        <v>80</v>
      </c>
      <c r="I114" s="34">
        <v>0</v>
      </c>
    </row>
    <row r="115" spans="2:10" s="15" customFormat="1" ht="16.149999999999999" customHeight="1">
      <c r="B115" s="34">
        <v>-26</v>
      </c>
      <c r="C115" s="34">
        <v>-26</v>
      </c>
      <c r="D115" s="34">
        <v>0</v>
      </c>
      <c r="E115" s="62" t="s">
        <v>73</v>
      </c>
      <c r="F115" s="23" t="s">
        <v>74</v>
      </c>
      <c r="G115" s="34">
        <v>13</v>
      </c>
      <c r="H115" s="34">
        <v>9</v>
      </c>
      <c r="I115" s="34">
        <v>4</v>
      </c>
    </row>
    <row r="116" spans="2:10" s="15" customFormat="1" ht="16.149999999999999" customHeight="1">
      <c r="B116" s="34">
        <v>110458</v>
      </c>
      <c r="C116" s="34">
        <v>116175</v>
      </c>
      <c r="D116" s="34">
        <v>833</v>
      </c>
      <c r="E116" s="62" t="s">
        <v>75</v>
      </c>
      <c r="F116" s="23" t="s">
        <v>160</v>
      </c>
      <c r="G116" s="34">
        <v>13216</v>
      </c>
      <c r="H116" s="34">
        <v>13703</v>
      </c>
      <c r="I116" s="34">
        <v>6063</v>
      </c>
    </row>
    <row r="117" spans="2:10" s="15" customFormat="1" ht="16.149999999999999" customHeight="1">
      <c r="B117" s="34">
        <v>1035</v>
      </c>
      <c r="C117" s="34">
        <v>907</v>
      </c>
      <c r="D117" s="34">
        <v>128</v>
      </c>
      <c r="E117" s="62" t="s">
        <v>76</v>
      </c>
      <c r="F117" s="23" t="s">
        <v>77</v>
      </c>
      <c r="G117" s="34">
        <v>196</v>
      </c>
      <c r="H117" s="34">
        <v>120</v>
      </c>
      <c r="I117" s="34">
        <v>76</v>
      </c>
    </row>
    <row r="118" spans="2:10" s="15" customFormat="1" ht="16.149999999999999" customHeight="1">
      <c r="B118" s="34">
        <v>1981</v>
      </c>
      <c r="C118" s="34">
        <v>1687</v>
      </c>
      <c r="D118" s="34">
        <v>294</v>
      </c>
      <c r="E118" s="23" t="s">
        <v>78</v>
      </c>
      <c r="F118" s="23" t="s">
        <v>79</v>
      </c>
      <c r="G118" s="34">
        <v>2584</v>
      </c>
      <c r="H118" s="34">
        <v>1847</v>
      </c>
      <c r="I118" s="34">
        <v>737</v>
      </c>
    </row>
    <row r="119" spans="2:10" s="46" customFormat="1" ht="16.149999999999999" customHeight="1">
      <c r="B119" s="34">
        <v>9210</v>
      </c>
      <c r="C119" s="34">
        <v>9210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10724</v>
      </c>
      <c r="C122" s="36">
        <f>+H100+H102+H105+H113-C102-C109-C113</f>
        <v>2999</v>
      </c>
      <c r="D122" s="36">
        <f>+I100+I102+I105+I113-D102-D109-D113</f>
        <v>7725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10724</v>
      </c>
      <c r="H137" s="38">
        <f>+C122</f>
        <v>2999</v>
      </c>
      <c r="I137" s="38">
        <f>+D122</f>
        <v>7725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2631</v>
      </c>
      <c r="C139" s="33">
        <f>+C140+C141</f>
        <v>1417</v>
      </c>
      <c r="D139" s="33">
        <f>+D140+D141</f>
        <v>1214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1537</v>
      </c>
      <c r="C140" s="34">
        <v>886</v>
      </c>
      <c r="D140" s="34">
        <v>651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1094</v>
      </c>
      <c r="C141" s="34">
        <v>531</v>
      </c>
      <c r="D141" s="34">
        <v>563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8093</v>
      </c>
      <c r="C144" s="36">
        <f>+H137-C139</f>
        <v>1582</v>
      </c>
      <c r="D144" s="36">
        <f>+I137-D139</f>
        <v>6511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10724</v>
      </c>
      <c r="H161" s="38">
        <f>+C122</f>
        <v>2999</v>
      </c>
      <c r="I161" s="38">
        <f>+D122</f>
        <v>7725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38497</v>
      </c>
      <c r="C163" s="33">
        <f>+H16-H17-H18+C141-H20</f>
        <v>29119</v>
      </c>
      <c r="D163" s="33">
        <f>+I16-I17-I18+D141-I20</f>
        <v>9378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2631</v>
      </c>
      <c r="C164" s="34">
        <f>+C139</f>
        <v>1417</v>
      </c>
      <c r="D164" s="34">
        <f>+D139</f>
        <v>1214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35866</v>
      </c>
      <c r="C165" s="34">
        <f>+C163-C164</f>
        <v>27702</v>
      </c>
      <c r="D165" s="34">
        <f>+D163-D164</f>
        <v>8164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-27773</v>
      </c>
      <c r="C169" s="36">
        <f>+H161-C163-C166</f>
        <v>-26120</v>
      </c>
      <c r="D169" s="36">
        <f>+I161-D163-D166</f>
        <v>-1653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8093</v>
      </c>
      <c r="H184" s="38">
        <f>+C144</f>
        <v>1582</v>
      </c>
      <c r="I184" s="38">
        <f>+D144</f>
        <v>6511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35866</v>
      </c>
      <c r="C186" s="33">
        <f>+C187</f>
        <v>27702</v>
      </c>
      <c r="D186" s="33">
        <f>+D187</f>
        <v>8164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35866</v>
      </c>
      <c r="C187" s="34">
        <f t="shared" si="0"/>
        <v>27702</v>
      </c>
      <c r="D187" s="34">
        <f t="shared" si="0"/>
        <v>8164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-27773</v>
      </c>
      <c r="C191" s="36">
        <f>+H184-C186</f>
        <v>-26120</v>
      </c>
      <c r="D191" s="36">
        <f>+I184-D186</f>
        <v>-1653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-27773</v>
      </c>
      <c r="H209" s="38">
        <f>+C191</f>
        <v>-26120</v>
      </c>
      <c r="I209" s="38">
        <f>+D191</f>
        <v>-1653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2633</v>
      </c>
      <c r="H211" s="33">
        <f>+H212+H213+H214</f>
        <v>757</v>
      </c>
      <c r="I211" s="33">
        <f>+I212+I213+I214</f>
        <v>5627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1155</v>
      </c>
      <c r="H212" s="34">
        <v>222</v>
      </c>
      <c r="I212" s="34">
        <v>933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1141</v>
      </c>
      <c r="H213" s="34">
        <v>380</v>
      </c>
      <c r="I213" s="34">
        <v>761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337</v>
      </c>
      <c r="H214" s="34">
        <v>155</v>
      </c>
      <c r="I214" s="34">
        <v>3933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117</v>
      </c>
      <c r="H216" s="35">
        <v>53</v>
      </c>
      <c r="I216" s="35">
        <v>3815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-5940</v>
      </c>
      <c r="H217" s="33">
        <f>+H218+H219+H220</f>
        <v>-7421</v>
      </c>
      <c r="I217" s="33">
        <f>+I218+I219+I220</f>
        <v>-2270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-1633</v>
      </c>
      <c r="H219" s="34">
        <v>-1263</v>
      </c>
      <c r="I219" s="34">
        <v>-370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-4307</v>
      </c>
      <c r="H220" s="34">
        <v>-6158</v>
      </c>
      <c r="I220" s="34">
        <v>-1900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-1996</v>
      </c>
      <c r="H222" s="35">
        <v>-5370</v>
      </c>
      <c r="I222" s="35">
        <v>-377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-31080</v>
      </c>
      <c r="C225" s="36">
        <f>+H209+H211+H217</f>
        <v>-32784</v>
      </c>
      <c r="D225" s="36">
        <f>+I209+I211+I217</f>
        <v>1704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-31080</v>
      </c>
      <c r="H240" s="38">
        <f>+C225</f>
        <v>-32784</v>
      </c>
      <c r="I240" s="38">
        <f>+D225</f>
        <v>1704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8584</v>
      </c>
      <c r="C242" s="33">
        <f t="shared" ref="C242:D242" si="1">C243+C245+C246</f>
        <v>4228</v>
      </c>
      <c r="D242" s="33">
        <f t="shared" si="1"/>
        <v>4356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8649</v>
      </c>
      <c r="C243" s="37">
        <v>4224</v>
      </c>
      <c r="D243" s="37">
        <v>4425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-9881</v>
      </c>
      <c r="C244" s="33">
        <v>-6562</v>
      </c>
      <c r="D244" s="33">
        <v>-3319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-72</v>
      </c>
      <c r="C245" s="37">
        <v>0</v>
      </c>
      <c r="D245" s="37">
        <v>-72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7</v>
      </c>
      <c r="C246" s="37">
        <v>4</v>
      </c>
      <c r="D246" s="37">
        <v>3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3" customFormat="1" ht="14">
      <c r="B247" s="33">
        <v>340</v>
      </c>
      <c r="C247" s="33">
        <v>480</v>
      </c>
      <c r="D247" s="33">
        <v>-140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-30123</v>
      </c>
      <c r="C249" s="36">
        <f t="shared" ref="C249:D249" si="2">+H240-C243-C244-C245-C247-C246</f>
        <v>-30930</v>
      </c>
      <c r="D249" s="36">
        <f t="shared" si="2"/>
        <v>807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33" priority="2" operator="notEqual">
      <formula>B47+B48</formula>
    </cfRule>
  </conditionalFormatting>
  <conditionalFormatting sqref="B109:D109">
    <cfRule type="cellIs" dxfId="32" priority="1" operator="notEqual">
      <formula>B110+B111+B112</formula>
    </cfRule>
  </conditionalFormatting>
  <hyperlinks>
    <hyperlink ref="I4" location="Indice!A1" display="indice" xr:uid="{00000000-0004-0000-2A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0" tint="-0.249977111117893"/>
  </sheetPr>
  <dimension ref="B1:O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264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207604</v>
      </c>
      <c r="J16" s="33">
        <f>+C46+C51+C52+C21+C25</f>
        <v>42771</v>
      </c>
      <c r="K16" s="33">
        <f>+D46+D51+D52+D21+D25</f>
        <v>112639</v>
      </c>
      <c r="L16" s="33">
        <f>+E46+E51+E52+E21+E25</f>
        <v>48241</v>
      </c>
      <c r="M16" s="33">
        <f>+F46+F51+F52+F21+F25</f>
        <v>3953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12223</v>
      </c>
      <c r="J17" s="34">
        <v>2372</v>
      </c>
      <c r="K17" s="34">
        <v>4731</v>
      </c>
      <c r="L17" s="34">
        <v>5052</v>
      </c>
      <c r="M17" s="34">
        <v>68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7294</v>
      </c>
      <c r="J18" s="34">
        <v>1989</v>
      </c>
      <c r="K18" s="34">
        <v>4949</v>
      </c>
      <c r="L18" s="34">
        <v>346</v>
      </c>
      <c r="M18" s="34">
        <v>10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188087</v>
      </c>
      <c r="J19" s="34">
        <f>+J16-J17-J18</f>
        <v>38410</v>
      </c>
      <c r="K19" s="34">
        <f>+K16-K17-K18</f>
        <v>102959</v>
      </c>
      <c r="L19" s="34">
        <f>+L16-L17-L18</f>
        <v>42843</v>
      </c>
      <c r="M19" s="34">
        <f>+M16-M17-M18</f>
        <v>3875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5648</v>
      </c>
      <c r="J20" s="42">
        <v>912</v>
      </c>
      <c r="K20" s="42">
        <v>2512</v>
      </c>
      <c r="L20" s="42">
        <v>2220</v>
      </c>
      <c r="M20" s="42">
        <v>4</v>
      </c>
    </row>
    <row r="21" spans="2:13" s="13" customFormat="1" ht="16.149999999999999" customHeight="1">
      <c r="B21" s="33">
        <v>58080</v>
      </c>
      <c r="C21" s="33">
        <v>9167</v>
      </c>
      <c r="D21" s="33">
        <v>27528</v>
      </c>
      <c r="E21" s="33">
        <v>20348</v>
      </c>
      <c r="F21" s="33">
        <v>1037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149524</v>
      </c>
      <c r="C23" s="36">
        <f>+J16-C21</f>
        <v>33604</v>
      </c>
      <c r="D23" s="36">
        <f>+K16-D21</f>
        <v>85111</v>
      </c>
      <c r="E23" s="36">
        <f>+L16-E21</f>
        <v>27893</v>
      </c>
      <c r="F23" s="36">
        <f>+M16-F21</f>
        <v>2916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f>SUM(C25:F25)</f>
        <v>27412</v>
      </c>
      <c r="C25" s="33">
        <v>9838</v>
      </c>
      <c r="D25" s="33">
        <v>11508</v>
      </c>
      <c r="E25" s="33">
        <v>5739</v>
      </c>
      <c r="F25" s="33">
        <v>327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122112</v>
      </c>
      <c r="C27" s="36">
        <f>+C23-C25</f>
        <v>23766</v>
      </c>
      <c r="D27" s="36">
        <f>+D23-D25</f>
        <v>73603</v>
      </c>
      <c r="E27" s="36">
        <f>+E23-E25</f>
        <v>22154</v>
      </c>
      <c r="F27" s="36">
        <f>+F23-F25</f>
        <v>2589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122112</v>
      </c>
      <c r="J44" s="38">
        <f>+C27</f>
        <v>23766</v>
      </c>
      <c r="K44" s="38">
        <f>+D27</f>
        <v>73603</v>
      </c>
      <c r="L44" s="38">
        <f>+E27</f>
        <v>22154</v>
      </c>
      <c r="M44" s="38">
        <f>+F27</f>
        <v>2589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121546</v>
      </c>
      <c r="C46" s="33">
        <v>23554</v>
      </c>
      <c r="D46" s="33">
        <v>73317</v>
      </c>
      <c r="E46" s="33">
        <v>22118</v>
      </c>
      <c r="F46" s="33">
        <v>2557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94966</v>
      </c>
      <c r="C47" s="34">
        <v>18240</v>
      </c>
      <c r="D47" s="34">
        <v>57611</v>
      </c>
      <c r="E47" s="34">
        <v>17079</v>
      </c>
      <c r="F47" s="34">
        <v>2036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26580</v>
      </c>
      <c r="C48" s="34">
        <f>SUM(C49:C50)</f>
        <v>5314</v>
      </c>
      <c r="D48" s="34">
        <f>SUM(D49:D50)</f>
        <v>15706</v>
      </c>
      <c r="E48" s="34">
        <f>SUM(E49:E50)</f>
        <v>5039</v>
      </c>
      <c r="F48" s="34">
        <f>SUM(F49:F50)</f>
        <v>521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19245</v>
      </c>
      <c r="C49" s="84">
        <v>2279</v>
      </c>
      <c r="D49" s="84">
        <v>11691</v>
      </c>
      <c r="E49" s="84">
        <v>4779</v>
      </c>
      <c r="F49" s="84">
        <v>496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7335</v>
      </c>
      <c r="C50" s="84">
        <v>3035</v>
      </c>
      <c r="D50" s="84">
        <v>4015</v>
      </c>
      <c r="E50" s="84">
        <v>260</v>
      </c>
      <c r="F50" s="84">
        <v>25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566</v>
      </c>
      <c r="C51" s="33">
        <v>212</v>
      </c>
      <c r="D51" s="33">
        <v>286</v>
      </c>
      <c r="E51" s="33">
        <v>36</v>
      </c>
      <c r="F51" s="33">
        <v>32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128812</v>
      </c>
      <c r="J70" s="33">
        <f>+J71+J75</f>
        <v>89961</v>
      </c>
      <c r="K70" s="33">
        <f>+K71+K75</f>
        <v>14258</v>
      </c>
      <c r="L70" s="33">
        <f>+L71+L75</f>
        <v>24593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108820</v>
      </c>
      <c r="J71" s="34">
        <f>+J72+J73+J74</f>
        <v>87388</v>
      </c>
      <c r="K71" s="34">
        <f>+K72+K73+K74</f>
        <v>13596</v>
      </c>
      <c r="L71" s="34">
        <f>+L72+L73+L74</f>
        <v>7836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71753</v>
      </c>
      <c r="J72" s="34">
        <v>63765</v>
      </c>
      <c r="K72" s="34">
        <v>2783</v>
      </c>
      <c r="L72" s="34">
        <v>5205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135</v>
      </c>
      <c r="J73" s="34">
        <v>36</v>
      </c>
      <c r="K73" s="34">
        <v>56</v>
      </c>
      <c r="L73" s="34">
        <v>43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36932</v>
      </c>
      <c r="J74" s="34">
        <v>23587</v>
      </c>
      <c r="K74" s="34">
        <v>10757</v>
      </c>
      <c r="L74" s="34">
        <v>2588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19992</v>
      </c>
      <c r="J75" s="34">
        <v>2573</v>
      </c>
      <c r="K75" s="34">
        <v>662</v>
      </c>
      <c r="L75" s="34">
        <v>16757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-10893</v>
      </c>
      <c r="J76" s="33">
        <f>+J77+J78</f>
        <v>-4762</v>
      </c>
      <c r="K76" s="33">
        <f>+K77+K78</f>
        <v>-2743</v>
      </c>
      <c r="L76" s="33">
        <f>+L77+L78</f>
        <v>-1256</v>
      </c>
      <c r="M76" s="33">
        <f>+M77+M78</f>
        <v>-2132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-7029</v>
      </c>
      <c r="J77" s="34">
        <v>-3959</v>
      </c>
      <c r="K77" s="34">
        <v>-1877</v>
      </c>
      <c r="L77" s="34">
        <v>-1193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-3864</v>
      </c>
      <c r="J78" s="34">
        <v>-803</v>
      </c>
      <c r="K78" s="34">
        <v>-866</v>
      </c>
      <c r="L78" s="34">
        <v>-63</v>
      </c>
      <c r="M78" s="34">
        <v>-2132</v>
      </c>
    </row>
    <row r="79" spans="2:13" s="13" customFormat="1" ht="16.149999999999999" customHeight="1">
      <c r="B79" s="33">
        <f>+B80+B81+B82</f>
        <v>31237</v>
      </c>
      <c r="C79" s="33">
        <f>+C80+C81+C82</f>
        <v>28202</v>
      </c>
      <c r="D79" s="33">
        <f>+D80+D81+D82</f>
        <v>4206</v>
      </c>
      <c r="E79" s="33">
        <f>+E80+E81+E82</f>
        <v>688</v>
      </c>
      <c r="F79" s="33">
        <f>+F80+F81+F82</f>
        <v>2</v>
      </c>
      <c r="G79" s="61" t="s">
        <v>48</v>
      </c>
      <c r="H79" s="47" t="s">
        <v>49</v>
      </c>
      <c r="I79" s="33">
        <f>I80+I81+I82</f>
        <v>9237</v>
      </c>
      <c r="J79" s="33">
        <f>+J80+J81+J82</f>
        <v>8626</v>
      </c>
      <c r="K79" s="33">
        <f>+K80+K81+K82</f>
        <v>601</v>
      </c>
      <c r="L79" s="33">
        <f>+L80+L81+L82</f>
        <v>516</v>
      </c>
      <c r="M79" s="33">
        <f>+M80+M81+M82</f>
        <v>1355</v>
      </c>
    </row>
    <row r="80" spans="2:13" s="15" customFormat="1" ht="16.149999999999999" customHeight="1">
      <c r="B80" s="34">
        <v>31226</v>
      </c>
      <c r="C80" s="43">
        <v>28194</v>
      </c>
      <c r="D80" s="43">
        <v>4206</v>
      </c>
      <c r="E80" s="43">
        <v>685</v>
      </c>
      <c r="F80" s="43">
        <v>2</v>
      </c>
      <c r="G80" s="23" t="s">
        <v>50</v>
      </c>
      <c r="H80" s="23" t="s">
        <v>133</v>
      </c>
      <c r="I80" s="43">
        <v>4053</v>
      </c>
      <c r="J80" s="43">
        <v>3858</v>
      </c>
      <c r="K80" s="43">
        <v>343</v>
      </c>
      <c r="L80" s="43">
        <v>358</v>
      </c>
      <c r="M80" s="43">
        <v>1355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4602</v>
      </c>
      <c r="J81" s="43">
        <v>4278</v>
      </c>
      <c r="K81" s="43">
        <v>253</v>
      </c>
      <c r="L81" s="43">
        <v>71</v>
      </c>
      <c r="M81" s="43">
        <v>0</v>
      </c>
    </row>
    <row r="82" spans="2:13" s="15" customFormat="1" ht="16.149999999999999" customHeight="1">
      <c r="B82" s="34">
        <v>11</v>
      </c>
      <c r="C82" s="43">
        <v>8</v>
      </c>
      <c r="D82" s="43">
        <v>0</v>
      </c>
      <c r="E82" s="43">
        <v>3</v>
      </c>
      <c r="F82" s="43">
        <v>0</v>
      </c>
      <c r="G82" s="23" t="s">
        <v>53</v>
      </c>
      <c r="H82" s="23" t="s">
        <v>54</v>
      </c>
      <c r="I82" s="43">
        <v>582</v>
      </c>
      <c r="J82" s="43">
        <v>490</v>
      </c>
      <c r="K82" s="43">
        <v>5</v>
      </c>
      <c r="L82" s="43">
        <v>87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95919</v>
      </c>
      <c r="C85" s="36">
        <f>+J68+J70+J76+J79-C79</f>
        <v>65623</v>
      </c>
      <c r="D85" s="36">
        <f>+K68+K70+K76+K79-D79</f>
        <v>7910</v>
      </c>
      <c r="E85" s="36">
        <f>+L68+L70+L76+L79-E79</f>
        <v>23165</v>
      </c>
      <c r="F85" s="36">
        <f>+M68+M70+M76+M79-F79</f>
        <v>-779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95919</v>
      </c>
      <c r="J100" s="38">
        <f>+C85</f>
        <v>65623</v>
      </c>
      <c r="K100" s="38">
        <f>+D85</f>
        <v>7910</v>
      </c>
      <c r="L100" s="38">
        <f>+E85</f>
        <v>23165</v>
      </c>
      <c r="M100" s="38">
        <f>+F85</f>
        <v>-779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49</v>
      </c>
      <c r="C102" s="33">
        <f>+C103+C104</f>
        <v>21</v>
      </c>
      <c r="D102" s="33">
        <f>+D103+D104</f>
        <v>10</v>
      </c>
      <c r="E102" s="33">
        <f>+E103+E104</f>
        <v>18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110002</v>
      </c>
      <c r="J102" s="33">
        <f>+J103+J104</f>
        <v>62608</v>
      </c>
      <c r="K102" s="33">
        <f>+K103+K104</f>
        <v>38841</v>
      </c>
      <c r="L102" s="33">
        <f>+L103+L104</f>
        <v>8553</v>
      </c>
      <c r="M102" s="33">
        <f>+M103+M104</f>
        <v>0</v>
      </c>
    </row>
    <row r="103" spans="2:13" s="15" customFormat="1" ht="16.149999999999999" customHeight="1">
      <c r="B103" s="34">
        <v>49</v>
      </c>
      <c r="C103" s="34">
        <v>21</v>
      </c>
      <c r="D103" s="34">
        <v>10</v>
      </c>
      <c r="E103" s="34">
        <v>18</v>
      </c>
      <c r="F103" s="34">
        <v>0</v>
      </c>
      <c r="G103" s="62" t="s">
        <v>60</v>
      </c>
      <c r="H103" s="23" t="s">
        <v>61</v>
      </c>
      <c r="I103" s="34">
        <v>105902</v>
      </c>
      <c r="J103" s="34">
        <v>62278</v>
      </c>
      <c r="K103" s="34">
        <v>37784</v>
      </c>
      <c r="L103" s="34">
        <v>5840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4100</v>
      </c>
      <c r="J104" s="34">
        <v>330</v>
      </c>
      <c r="K104" s="34">
        <v>1057</v>
      </c>
      <c r="L104" s="34">
        <v>2713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135573</v>
      </c>
      <c r="J105" s="33">
        <f>+J106+J107+J108</f>
        <v>10253</v>
      </c>
      <c r="K105" s="33">
        <f>+K106+K107+K108</f>
        <v>286</v>
      </c>
      <c r="L105" s="33">
        <f>+L106+L107+L108</f>
        <v>260</v>
      </c>
      <c r="M105" s="33">
        <f>+M106+M107+M108</f>
        <v>124774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91708</v>
      </c>
      <c r="J106" s="34">
        <v>1932</v>
      </c>
      <c r="K106" s="34">
        <v>0</v>
      </c>
      <c r="L106" s="34">
        <v>0</v>
      </c>
      <c r="M106" s="34">
        <v>89776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7335</v>
      </c>
      <c r="J107" s="34">
        <v>6764</v>
      </c>
      <c r="K107" s="34">
        <v>286</v>
      </c>
      <c r="L107" s="34">
        <v>260</v>
      </c>
      <c r="M107" s="34">
        <v>25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36530</v>
      </c>
      <c r="J108" s="34">
        <v>1557</v>
      </c>
      <c r="K108" s="34">
        <v>0</v>
      </c>
      <c r="L108" s="34">
        <v>0</v>
      </c>
      <c r="M108" s="34">
        <v>34973</v>
      </c>
    </row>
    <row r="109" spans="2:13" s="13" customFormat="1" ht="28">
      <c r="B109" s="33">
        <v>173709</v>
      </c>
      <c r="C109" s="33">
        <v>17647</v>
      </c>
      <c r="D109" s="33">
        <v>3547</v>
      </c>
      <c r="E109" s="33">
        <v>521</v>
      </c>
      <c r="F109" s="33">
        <v>151994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148020</v>
      </c>
      <c r="C110" s="34">
        <v>0</v>
      </c>
      <c r="D110" s="34">
        <v>0</v>
      </c>
      <c r="E110" s="34">
        <v>0</v>
      </c>
      <c r="F110" s="34">
        <v>148020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16074</v>
      </c>
      <c r="C111" s="34">
        <v>15428</v>
      </c>
      <c r="D111" s="34">
        <v>361</v>
      </c>
      <c r="E111" s="34">
        <v>260</v>
      </c>
      <c r="F111" s="34">
        <v>25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9615</v>
      </c>
      <c r="C112" s="34">
        <v>2219</v>
      </c>
      <c r="D112" s="34">
        <v>3186</v>
      </c>
      <c r="E112" s="34">
        <v>261</v>
      </c>
      <c r="F112" s="34">
        <v>3949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16993</v>
      </c>
      <c r="C113" s="33">
        <f>+C114+C115+C116+C117+C118+C119</f>
        <v>121810</v>
      </c>
      <c r="D113" s="33">
        <f>+D114+D115+D116+D117+D118+D119</f>
        <v>17376</v>
      </c>
      <c r="E113" s="33">
        <f>+E114+E115+E116+E117+E118+E119</f>
        <v>12477</v>
      </c>
      <c r="F113" s="33">
        <f>+F114+F115+F116+F117+F118+F119</f>
        <v>3365</v>
      </c>
      <c r="G113" s="61" t="s">
        <v>69</v>
      </c>
      <c r="H113" s="47" t="s">
        <v>70</v>
      </c>
      <c r="I113" s="33">
        <f>+I114+I115+I116+I117+I118+I119</f>
        <v>7480</v>
      </c>
      <c r="J113" s="33">
        <f>+J114+J115+J116+J117+J118+J119</f>
        <v>13637</v>
      </c>
      <c r="K113" s="33">
        <f>+K114+K115+K116+K117+K118+K119</f>
        <v>87770</v>
      </c>
      <c r="L113" s="33">
        <f>+L114+L115+L116+L117+L118+L119</f>
        <v>25936</v>
      </c>
      <c r="M113" s="33">
        <f>+M114+M115+M116+M117+M118+M119</f>
        <v>18172</v>
      </c>
    </row>
    <row r="114" spans="2:14" s="15" customFormat="1" ht="16.149999999999999" customHeight="1">
      <c r="B114" s="34">
        <v>194</v>
      </c>
      <c r="C114" s="34">
        <v>26</v>
      </c>
      <c r="D114" s="34">
        <v>63</v>
      </c>
      <c r="E114" s="34">
        <v>103</v>
      </c>
      <c r="F114" s="34">
        <v>2</v>
      </c>
      <c r="G114" s="62" t="s">
        <v>71</v>
      </c>
      <c r="H114" s="23" t="s">
        <v>72</v>
      </c>
      <c r="I114" s="34">
        <v>96</v>
      </c>
      <c r="J114" s="34">
        <v>96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-47</v>
      </c>
      <c r="C115" s="34">
        <v>-47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144</v>
      </c>
      <c r="J115" s="34">
        <v>15</v>
      </c>
      <c r="K115" s="34">
        <v>34</v>
      </c>
      <c r="L115" s="34">
        <v>95</v>
      </c>
      <c r="M115" s="34">
        <v>0</v>
      </c>
    </row>
    <row r="116" spans="2:14" s="15" customFormat="1" ht="16.149999999999999" customHeight="1">
      <c r="B116" s="34">
        <v>0</v>
      </c>
      <c r="C116" s="34">
        <v>108598</v>
      </c>
      <c r="D116" s="34">
        <v>15273</v>
      </c>
      <c r="E116" s="34">
        <v>10813</v>
      </c>
      <c r="F116" s="34">
        <v>3351</v>
      </c>
      <c r="G116" s="62" t="s">
        <v>75</v>
      </c>
      <c r="H116" s="23" t="s">
        <v>160</v>
      </c>
      <c r="I116" s="34">
        <v>0</v>
      </c>
      <c r="J116" s="34">
        <v>10590</v>
      </c>
      <c r="K116" s="34">
        <v>85978</v>
      </c>
      <c r="L116" s="34">
        <v>24269</v>
      </c>
      <c r="M116" s="34">
        <v>17198</v>
      </c>
    </row>
    <row r="117" spans="2:14" s="15" customFormat="1" ht="16.149999999999999" customHeight="1">
      <c r="B117" s="34">
        <v>1152</v>
      </c>
      <c r="C117" s="34">
        <v>1152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1160</v>
      </c>
      <c r="J117" s="34">
        <v>320</v>
      </c>
      <c r="K117" s="34">
        <v>494</v>
      </c>
      <c r="L117" s="34">
        <v>2</v>
      </c>
      <c r="M117" s="34">
        <v>344</v>
      </c>
    </row>
    <row r="118" spans="2:14" s="15" customFormat="1" ht="16.149999999999999" customHeight="1">
      <c r="B118" s="34">
        <v>5686</v>
      </c>
      <c r="C118" s="34">
        <v>2073</v>
      </c>
      <c r="D118" s="34">
        <v>2040</v>
      </c>
      <c r="E118" s="34">
        <v>1561</v>
      </c>
      <c r="F118" s="34">
        <v>12</v>
      </c>
      <c r="G118" s="23" t="s">
        <v>78</v>
      </c>
      <c r="H118" s="23" t="s">
        <v>79</v>
      </c>
      <c r="I118" s="34">
        <v>6080</v>
      </c>
      <c r="J118" s="34">
        <v>2616</v>
      </c>
      <c r="K118" s="34">
        <v>1264</v>
      </c>
      <c r="L118" s="34">
        <v>1570</v>
      </c>
      <c r="M118" s="34">
        <v>630</v>
      </c>
    </row>
    <row r="119" spans="2:14" s="46" customFormat="1" ht="16.149999999999999" customHeight="1">
      <c r="B119" s="34">
        <v>10008</v>
      </c>
      <c r="C119" s="34">
        <v>10008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158223</v>
      </c>
      <c r="C122" s="36">
        <f>+J100+J102+J105+J113-C102-C109-C113</f>
        <v>12643</v>
      </c>
      <c r="D122" s="36">
        <f>+K100+K102+K105+K113-D102-D109-D113</f>
        <v>113874</v>
      </c>
      <c r="E122" s="36">
        <f>+L100+L102+L105+L113-E102-E109-E113</f>
        <v>44898</v>
      </c>
      <c r="F122" s="36">
        <f>+M100+M102+M105+M113-F102-F109-F113</f>
        <v>-13192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5" ht="3" customHeight="1">
      <c r="B129" s="22"/>
    </row>
    <row r="130" spans="2:15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5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5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5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5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5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5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5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158223</v>
      </c>
      <c r="J137" s="38">
        <f>+C122</f>
        <v>12643</v>
      </c>
      <c r="K137" s="38">
        <f>+D122</f>
        <v>113874</v>
      </c>
      <c r="L137" s="38">
        <f>+E122</f>
        <v>44898</v>
      </c>
      <c r="M137" s="38">
        <f>+F122</f>
        <v>-13192</v>
      </c>
    </row>
    <row r="138" spans="2:15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5" s="13" customFormat="1" ht="16.149999999999999" customHeight="1">
      <c r="B139" s="33">
        <f t="shared" ref="B139" si="0">SUM(C139:F139)</f>
        <v>122536</v>
      </c>
      <c r="C139" s="33">
        <f>+C140+C141</f>
        <v>2778</v>
      </c>
      <c r="D139" s="33">
        <f>+D140+D141</f>
        <v>103280</v>
      </c>
      <c r="E139" s="33">
        <f>+E140+E141</f>
        <v>13135</v>
      </c>
      <c r="F139" s="33">
        <f>+F140+F141</f>
        <v>3343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5"/>
    </row>
    <row r="140" spans="2:15" s="15" customFormat="1" ht="15" customHeight="1">
      <c r="B140" s="34">
        <f>SUM(C140:F140)</f>
        <v>93125</v>
      </c>
      <c r="C140" s="34">
        <v>1554</v>
      </c>
      <c r="D140" s="34">
        <v>76405</v>
      </c>
      <c r="E140" s="34">
        <v>12365</v>
      </c>
      <c r="F140" s="34">
        <v>2801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5" s="15" customFormat="1" ht="27.65" customHeight="1">
      <c r="B141" s="34">
        <f t="shared" ref="B141" si="1">SUM(C141:F141)</f>
        <v>29411</v>
      </c>
      <c r="C141" s="34">
        <v>1224</v>
      </c>
      <c r="D141" s="34">
        <v>26875</v>
      </c>
      <c r="E141" s="34">
        <v>770</v>
      </c>
      <c r="F141" s="34">
        <v>542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5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5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5" s="17" customFormat="1" ht="16" customHeight="1">
      <c r="B144" s="36">
        <f>+I137-B139</f>
        <v>35687</v>
      </c>
      <c r="C144" s="36">
        <f>+J137-C139</f>
        <v>9865</v>
      </c>
      <c r="D144" s="36">
        <f>+K137-D139</f>
        <v>10594</v>
      </c>
      <c r="E144" s="36">
        <f>+L137-E139</f>
        <v>31763</v>
      </c>
      <c r="F144" s="36">
        <f>+M137-F139</f>
        <v>-16535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158223</v>
      </c>
      <c r="J161" s="38">
        <f>+C122</f>
        <v>12643</v>
      </c>
      <c r="K161" s="38">
        <f>+D122</f>
        <v>113874</v>
      </c>
      <c r="L161" s="38">
        <f>+E122</f>
        <v>44898</v>
      </c>
      <c r="M161" s="38">
        <f>+F122</f>
        <v>-13192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211850</v>
      </c>
      <c r="C163" s="33">
        <f>+J16-J17-J18+C141-J20</f>
        <v>38722</v>
      </c>
      <c r="D163" s="33">
        <f>+K16-K17-K18+D141-K20</f>
        <v>127322</v>
      </c>
      <c r="E163" s="33">
        <f>+L16-L17-L18+E141-L20</f>
        <v>41393</v>
      </c>
      <c r="F163" s="33">
        <f>+M16-M17-M18+F141-M20</f>
        <v>4413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122536</v>
      </c>
      <c r="C164" s="34">
        <f>+C139</f>
        <v>2778</v>
      </c>
      <c r="D164" s="34">
        <f>+D139</f>
        <v>103280</v>
      </c>
      <c r="E164" s="34">
        <f>+E139</f>
        <v>13135</v>
      </c>
      <c r="F164" s="34">
        <f>+F139</f>
        <v>3343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89314</v>
      </c>
      <c r="C165" s="34">
        <f>+C163-C164</f>
        <v>35944</v>
      </c>
      <c r="D165" s="34">
        <f>+D163-D164</f>
        <v>24042</v>
      </c>
      <c r="E165" s="34">
        <f>+E163-E164</f>
        <v>28258</v>
      </c>
      <c r="F165" s="34">
        <f>+F163-F164</f>
        <v>1070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-53627</v>
      </c>
      <c r="C169" s="36">
        <f>+J161-C163-C166</f>
        <v>-26079</v>
      </c>
      <c r="D169" s="36">
        <f>+K161-D163-D166</f>
        <v>-13448</v>
      </c>
      <c r="E169" s="36">
        <f>+L161-E163-E166</f>
        <v>3505</v>
      </c>
      <c r="F169" s="36">
        <f>+M161-F163-F166</f>
        <v>-17605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35687</v>
      </c>
      <c r="J184" s="38">
        <f>+C144</f>
        <v>9865</v>
      </c>
      <c r="K184" s="38">
        <f>+D144</f>
        <v>10594</v>
      </c>
      <c r="L184" s="38">
        <f>+E144</f>
        <v>31763</v>
      </c>
      <c r="M184" s="38">
        <f>+F144</f>
        <v>-16535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89314</v>
      </c>
      <c r="C186" s="33">
        <f>+C187</f>
        <v>35944</v>
      </c>
      <c r="D186" s="33">
        <f>+D187</f>
        <v>24042</v>
      </c>
      <c r="E186" s="33">
        <f>+E187</f>
        <v>28258</v>
      </c>
      <c r="F186" s="33">
        <f>+F187</f>
        <v>1070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2">+B165</f>
        <v>89314</v>
      </c>
      <c r="C187" s="34">
        <f t="shared" si="2"/>
        <v>35944</v>
      </c>
      <c r="D187" s="34">
        <f t="shared" si="2"/>
        <v>24042</v>
      </c>
      <c r="E187" s="34">
        <f t="shared" si="2"/>
        <v>28258</v>
      </c>
      <c r="F187" s="34">
        <f t="shared" si="2"/>
        <v>1070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-53627</v>
      </c>
      <c r="C191" s="36">
        <f>+J184-C186</f>
        <v>-26079</v>
      </c>
      <c r="D191" s="36">
        <f>+K184-D186</f>
        <v>-13448</v>
      </c>
      <c r="E191" s="36">
        <f>+L184-E186</f>
        <v>3505</v>
      </c>
      <c r="F191" s="36">
        <f>+M184-F186</f>
        <v>-17605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-53627</v>
      </c>
      <c r="J209" s="38">
        <f>+C191</f>
        <v>-26079</v>
      </c>
      <c r="K209" s="38">
        <f>+D191</f>
        <v>-13448</v>
      </c>
      <c r="L209" s="38">
        <f>+E191</f>
        <v>3505</v>
      </c>
      <c r="M209" s="38">
        <f>+F191</f>
        <v>-17605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9047</v>
      </c>
      <c r="J211" s="33">
        <f>+J212+J213+J214</f>
        <v>2039</v>
      </c>
      <c r="K211" s="33">
        <f>+K212+K213+K214</f>
        <v>5802</v>
      </c>
      <c r="L211" s="33">
        <f>+L212+L213+L214</f>
        <v>4393</v>
      </c>
      <c r="M211" s="33">
        <f>+M212+M213+M214</f>
        <v>26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6429</v>
      </c>
      <c r="J212" s="34">
        <v>1089</v>
      </c>
      <c r="K212" s="34">
        <v>2423</v>
      </c>
      <c r="L212" s="34">
        <v>2917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1902</v>
      </c>
      <c r="J213" s="34">
        <v>291</v>
      </c>
      <c r="K213" s="34">
        <v>1449</v>
      </c>
      <c r="L213" s="34">
        <v>162</v>
      </c>
      <c r="M213" s="34">
        <v>0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716</v>
      </c>
      <c r="J214" s="34">
        <v>659</v>
      </c>
      <c r="K214" s="34">
        <v>1930</v>
      </c>
      <c r="L214" s="34">
        <v>1314</v>
      </c>
      <c r="M214" s="34">
        <v>26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336</v>
      </c>
      <c r="K216" s="35">
        <v>1675</v>
      </c>
      <c r="L216" s="35">
        <v>1176</v>
      </c>
      <c r="M216" s="35">
        <v>26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-7283</v>
      </c>
      <c r="J217" s="33">
        <f>+J218+J219+J220</f>
        <v>-5968</v>
      </c>
      <c r="K217" s="33">
        <f>+K218+K219+K220</f>
        <v>-3567</v>
      </c>
      <c r="L217" s="33">
        <f>+L218+L219+L220</f>
        <v>-961</v>
      </c>
      <c r="M217" s="33">
        <f>+M218+M219+M220</f>
        <v>0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-3056</v>
      </c>
      <c r="J219" s="34">
        <v>-776</v>
      </c>
      <c r="K219" s="34">
        <v>-1805</v>
      </c>
      <c r="L219" s="34">
        <v>-475</v>
      </c>
      <c r="M219" s="34">
        <v>0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-4227</v>
      </c>
      <c r="J220" s="34">
        <v>-5192</v>
      </c>
      <c r="K220" s="34">
        <v>-1762</v>
      </c>
      <c r="L220" s="34">
        <v>-486</v>
      </c>
      <c r="M220" s="34">
        <v>0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-1618</v>
      </c>
      <c r="K222" s="35">
        <v>-1370</v>
      </c>
      <c r="L222" s="35">
        <v>-225</v>
      </c>
      <c r="M222" s="35">
        <v>0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-51863</v>
      </c>
      <c r="C225" s="36">
        <f>+J209+J211+J217</f>
        <v>-30008</v>
      </c>
      <c r="D225" s="36">
        <f>+K209+K211+K217</f>
        <v>-11213</v>
      </c>
      <c r="E225" s="36">
        <f>+L209+L211+L217</f>
        <v>6937</v>
      </c>
      <c r="F225" s="36">
        <f>+M209+M211+M217</f>
        <v>-17579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-51863</v>
      </c>
      <c r="J240" s="38">
        <f>+C225</f>
        <v>-30008</v>
      </c>
      <c r="K240" s="38">
        <f>+D225</f>
        <v>-11213</v>
      </c>
      <c r="L240" s="38">
        <f>+E225</f>
        <v>6937</v>
      </c>
      <c r="M240" s="38">
        <f>+F225</f>
        <v>-17579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21996</v>
      </c>
      <c r="C242" s="33">
        <f t="shared" ref="C242:F242" si="3">C243+C245+C246</f>
        <v>7028</v>
      </c>
      <c r="D242" s="33">
        <f t="shared" si="3"/>
        <v>9699</v>
      </c>
      <c r="E242" s="33">
        <f t="shared" si="3"/>
        <v>5120</v>
      </c>
      <c r="F242" s="33">
        <f t="shared" si="3"/>
        <v>149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22199</v>
      </c>
      <c r="C243" s="37">
        <v>7158</v>
      </c>
      <c r="D243" s="37">
        <v>9712</v>
      </c>
      <c r="E243" s="37">
        <v>5180</v>
      </c>
      <c r="F243" s="37">
        <v>149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f>-B25</f>
        <v>-27412</v>
      </c>
      <c r="C244" s="33">
        <f t="shared" ref="C244:F244" si="4">-C25</f>
        <v>-9838</v>
      </c>
      <c r="D244" s="33">
        <f t="shared" si="4"/>
        <v>-11508</v>
      </c>
      <c r="E244" s="33">
        <f t="shared" si="4"/>
        <v>-5739</v>
      </c>
      <c r="F244" s="33">
        <f t="shared" si="4"/>
        <v>-327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-214</v>
      </c>
      <c r="C245" s="37">
        <v>-141</v>
      </c>
      <c r="D245" s="37">
        <v>-13</v>
      </c>
      <c r="E245" s="37">
        <v>-60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11</v>
      </c>
      <c r="C246" s="37">
        <v>11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954</v>
      </c>
      <c r="C247" s="33">
        <v>324</v>
      </c>
      <c r="D247" s="33">
        <v>58</v>
      </c>
      <c r="E247" s="33">
        <v>572</v>
      </c>
      <c r="F247" s="33">
        <v>0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-47401</v>
      </c>
      <c r="C249" s="36">
        <f t="shared" ref="C249:F249" si="5">+J240-C243-C244-C245-C247-C246</f>
        <v>-27522</v>
      </c>
      <c r="D249" s="36">
        <f t="shared" si="5"/>
        <v>-9462</v>
      </c>
      <c r="E249" s="36">
        <f t="shared" si="5"/>
        <v>6984</v>
      </c>
      <c r="F249" s="36">
        <f t="shared" si="5"/>
        <v>-17401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phoneticPr fontId="37" type="noConversion"/>
  <conditionalFormatting sqref="B46:F46">
    <cfRule type="cellIs" dxfId="31" priority="2" operator="notEqual">
      <formula>B47+B48</formula>
    </cfRule>
  </conditionalFormatting>
  <conditionalFormatting sqref="B109:F109">
    <cfRule type="cellIs" dxfId="30" priority="1" operator="notEqual">
      <formula>B110+B111+B112</formula>
    </cfRule>
  </conditionalFormatting>
  <hyperlinks>
    <hyperlink ref="M4" location="Indice!A1" display="indice" xr:uid="{00000000-0004-0000-2B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6" tint="0.39997558519241921"/>
  </sheetPr>
  <dimension ref="A1:J251"/>
  <sheetViews>
    <sheetView zoomScaleNormal="100" workbookViewId="0">
      <pane ySplit="4" topLeftCell="A100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265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42771</v>
      </c>
      <c r="H16" s="33">
        <f>+C46+C51+C52+C21+C25</f>
        <v>29703</v>
      </c>
      <c r="I16" s="33">
        <f>+D46+D51+D52+D21+D25</f>
        <v>13068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2372</v>
      </c>
      <c r="H17" s="34">
        <v>321</v>
      </c>
      <c r="I17" s="34">
        <v>2051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1989</v>
      </c>
      <c r="H18" s="34">
        <v>92</v>
      </c>
      <c r="I18" s="34">
        <v>1897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38410</v>
      </c>
      <c r="H19" s="34">
        <f>+H16-H17-H18</f>
        <v>29290</v>
      </c>
      <c r="I19" s="34">
        <f>+I16-I17-I18</f>
        <v>9120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912</v>
      </c>
      <c r="H20" s="42">
        <v>687</v>
      </c>
      <c r="I20" s="42">
        <v>225</v>
      </c>
    </row>
    <row r="21" spans="2:9" s="13" customFormat="1" ht="16.149999999999999" customHeight="1">
      <c r="B21" s="33">
        <v>9167</v>
      </c>
      <c r="C21" s="33">
        <v>4918</v>
      </c>
      <c r="D21" s="33">
        <v>4249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33604</v>
      </c>
      <c r="C23" s="36">
        <f>+H16-C21</f>
        <v>24785</v>
      </c>
      <c r="D23" s="36">
        <f>+I16-D21</f>
        <v>8819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9838</v>
      </c>
      <c r="C25" s="33">
        <v>6530</v>
      </c>
      <c r="D25" s="33">
        <v>3308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23766</v>
      </c>
      <c r="C27" s="36">
        <f>+C23-C25</f>
        <v>18255</v>
      </c>
      <c r="D27" s="36">
        <f>+D23-D25</f>
        <v>5511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23766</v>
      </c>
      <c r="H44" s="38">
        <f>+C27</f>
        <v>18255</v>
      </c>
      <c r="I44" s="38">
        <f>+D27</f>
        <v>5511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23554</v>
      </c>
      <c r="C46" s="33">
        <v>18220</v>
      </c>
      <c r="D46" s="33">
        <v>5334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18240</v>
      </c>
      <c r="C47" s="34">
        <v>13704</v>
      </c>
      <c r="D47" s="34">
        <v>4536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5314</v>
      </c>
      <c r="C48" s="34">
        <f>SUM(C49:C50)</f>
        <v>4516</v>
      </c>
      <c r="D48" s="34">
        <f>SUM(D49:D50)</f>
        <v>798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2279</v>
      </c>
      <c r="C49" s="84">
        <v>1513</v>
      </c>
      <c r="D49" s="84">
        <v>766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3035</v>
      </c>
      <c r="C50" s="84">
        <v>3003</v>
      </c>
      <c r="D50" s="84">
        <v>32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212</v>
      </c>
      <c r="C51" s="33">
        <v>35</v>
      </c>
      <c r="D51" s="33">
        <v>177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89961</v>
      </c>
      <c r="H70" s="33">
        <f>+H71+H75</f>
        <v>88413</v>
      </c>
      <c r="I70" s="33">
        <f>+I71+I75</f>
        <v>1548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87388</v>
      </c>
      <c r="H71" s="34">
        <f>+H72+H73+H74</f>
        <v>87037</v>
      </c>
      <c r="I71" s="34">
        <f>+I72+I73+I74</f>
        <v>351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63765</v>
      </c>
      <c r="H72" s="34">
        <v>63765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36</v>
      </c>
      <c r="H73" s="34">
        <v>36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23587</v>
      </c>
      <c r="H74" s="34">
        <v>23236</v>
      </c>
      <c r="I74" s="34">
        <v>351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2573</v>
      </c>
      <c r="H75" s="34">
        <v>1376</v>
      </c>
      <c r="I75" s="34">
        <v>1197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-4762</v>
      </c>
      <c r="H76" s="33">
        <f>+H77+H78</f>
        <v>-4344</v>
      </c>
      <c r="I76" s="33">
        <f>+I77+I78</f>
        <v>-418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-3959</v>
      </c>
      <c r="H77" s="34">
        <v>-3935</v>
      </c>
      <c r="I77" s="34">
        <v>-24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-803</v>
      </c>
      <c r="H78" s="34">
        <v>-409</v>
      </c>
      <c r="I78" s="34">
        <v>-394</v>
      </c>
    </row>
    <row r="79" spans="2:9" s="13" customFormat="1" ht="16.149999999999999" customHeight="1">
      <c r="B79" s="33">
        <f>+B80+B81+B82</f>
        <v>28202</v>
      </c>
      <c r="C79" s="33">
        <f>+C80+C81+C82</f>
        <v>27967</v>
      </c>
      <c r="D79" s="33">
        <f>+D80+D81+D82</f>
        <v>643</v>
      </c>
      <c r="E79" s="61" t="s">
        <v>48</v>
      </c>
      <c r="F79" s="47" t="s">
        <v>49</v>
      </c>
      <c r="G79" s="33">
        <f>G80+G81+G82</f>
        <v>8626</v>
      </c>
      <c r="H79" s="33">
        <f>+H80+H81+H82</f>
        <v>7646</v>
      </c>
      <c r="I79" s="33">
        <f>+I80+I81+I82</f>
        <v>1388</v>
      </c>
    </row>
    <row r="80" spans="2:9" s="15" customFormat="1" ht="16.149999999999999" customHeight="1">
      <c r="B80" s="34">
        <v>28194</v>
      </c>
      <c r="C80" s="43">
        <v>27959</v>
      </c>
      <c r="D80" s="43">
        <v>643</v>
      </c>
      <c r="E80" s="23" t="s">
        <v>50</v>
      </c>
      <c r="F80" s="23" t="s">
        <v>133</v>
      </c>
      <c r="G80" s="43">
        <v>3858</v>
      </c>
      <c r="H80" s="43">
        <v>3088</v>
      </c>
      <c r="I80" s="43">
        <v>1178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4278</v>
      </c>
      <c r="H81" s="43">
        <v>4068</v>
      </c>
      <c r="I81" s="43">
        <v>210</v>
      </c>
    </row>
    <row r="82" spans="2:9" s="15" customFormat="1" ht="16.149999999999999" customHeight="1">
      <c r="B82" s="34">
        <v>8</v>
      </c>
      <c r="C82" s="43">
        <v>8</v>
      </c>
      <c r="D82" s="43">
        <v>0</v>
      </c>
      <c r="E82" s="23" t="s">
        <v>53</v>
      </c>
      <c r="F82" s="23" t="s">
        <v>54</v>
      </c>
      <c r="G82" s="43">
        <v>490</v>
      </c>
      <c r="H82" s="43">
        <v>490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65623</v>
      </c>
      <c r="C85" s="36">
        <f>+H68+H70+H76+H79-C79</f>
        <v>63748</v>
      </c>
      <c r="D85" s="36">
        <f>+I68+I70+I76+I79-D79</f>
        <v>1875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65623</v>
      </c>
      <c r="H100" s="38">
        <f>+C85</f>
        <v>63748</v>
      </c>
      <c r="I100" s="38">
        <f>+D85</f>
        <v>1875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21</v>
      </c>
      <c r="C102" s="33">
        <f>+C103+C104</f>
        <v>0</v>
      </c>
      <c r="D102" s="33">
        <f>+D103+D104</f>
        <v>21</v>
      </c>
      <c r="E102" s="61" t="s">
        <v>58</v>
      </c>
      <c r="F102" s="47" t="s">
        <v>59</v>
      </c>
      <c r="G102" s="33">
        <f>+G103+G104</f>
        <v>62608</v>
      </c>
      <c r="H102" s="33">
        <f>+H103+H104</f>
        <v>62316</v>
      </c>
      <c r="I102" s="33">
        <f>+I103+I104</f>
        <v>292</v>
      </c>
    </row>
    <row r="103" spans="2:9" s="15" customFormat="1" ht="16.149999999999999" customHeight="1">
      <c r="B103" s="34">
        <v>21</v>
      </c>
      <c r="C103" s="34">
        <v>0</v>
      </c>
      <c r="D103" s="34">
        <v>21</v>
      </c>
      <c r="E103" s="62" t="s">
        <v>60</v>
      </c>
      <c r="F103" s="23" t="s">
        <v>61</v>
      </c>
      <c r="G103" s="34">
        <v>62278</v>
      </c>
      <c r="H103" s="34">
        <v>62278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330</v>
      </c>
      <c r="H104" s="34">
        <v>38</v>
      </c>
      <c r="I104" s="34">
        <v>292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10253</v>
      </c>
      <c r="H105" s="33">
        <f>+H106+H107+H108</f>
        <v>7833</v>
      </c>
      <c r="I105" s="33">
        <f>+I106+I107+I108</f>
        <v>2420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1932</v>
      </c>
      <c r="H106" s="34">
        <v>0</v>
      </c>
      <c r="I106" s="34">
        <v>1932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6764</v>
      </c>
      <c r="H107" s="34">
        <v>6732</v>
      </c>
      <c r="I107" s="34">
        <v>32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1557</v>
      </c>
      <c r="H108" s="34">
        <v>1101</v>
      </c>
      <c r="I108" s="34">
        <v>456</v>
      </c>
    </row>
    <row r="109" spans="2:9" s="13" customFormat="1" ht="14">
      <c r="B109" s="33">
        <v>17647</v>
      </c>
      <c r="C109" s="33">
        <v>15302</v>
      </c>
      <c r="D109" s="33">
        <v>2345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15428</v>
      </c>
      <c r="C111" s="34">
        <v>13373</v>
      </c>
      <c r="D111" s="34">
        <v>2055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2219</v>
      </c>
      <c r="C112" s="34">
        <v>1929</v>
      </c>
      <c r="D112" s="34">
        <v>290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121810</v>
      </c>
      <c r="C113" s="33">
        <f>+C114+C115+C116+C117+C118+C119</f>
        <v>127234</v>
      </c>
      <c r="D113" s="33">
        <f>+D114+D115+D116+D117+D118+D119</f>
        <v>872</v>
      </c>
      <c r="E113" s="61" t="s">
        <v>69</v>
      </c>
      <c r="F113" s="47" t="s">
        <v>70</v>
      </c>
      <c r="G113" s="33">
        <f>+G114+G115+G116+G117+G118+G119</f>
        <v>13637</v>
      </c>
      <c r="H113" s="33">
        <f>+H114+H115+H116+H117+H118+H119</f>
        <v>12842</v>
      </c>
      <c r="I113" s="33">
        <f>+I114+I115+I116+I117+I118+I119</f>
        <v>7091</v>
      </c>
    </row>
    <row r="114" spans="2:10" s="15" customFormat="1" ht="16.149999999999999" customHeight="1">
      <c r="B114" s="34">
        <v>26</v>
      </c>
      <c r="C114" s="34">
        <v>10</v>
      </c>
      <c r="D114" s="34">
        <v>16</v>
      </c>
      <c r="E114" s="62" t="s">
        <v>71</v>
      </c>
      <c r="F114" s="23" t="s">
        <v>72</v>
      </c>
      <c r="G114" s="34">
        <v>96</v>
      </c>
      <c r="H114" s="34">
        <v>96</v>
      </c>
      <c r="I114" s="34">
        <v>0</v>
      </c>
    </row>
    <row r="115" spans="2:10" s="15" customFormat="1" ht="16.149999999999999" customHeight="1">
      <c r="B115" s="34">
        <v>-47</v>
      </c>
      <c r="C115" s="34">
        <v>-47</v>
      </c>
      <c r="D115" s="34">
        <v>0</v>
      </c>
      <c r="E115" s="62" t="s">
        <v>73</v>
      </c>
      <c r="F115" s="23" t="s">
        <v>74</v>
      </c>
      <c r="G115" s="34">
        <v>15</v>
      </c>
      <c r="H115" s="34">
        <v>9</v>
      </c>
      <c r="I115" s="34">
        <v>6</v>
      </c>
    </row>
    <row r="116" spans="2:10" s="15" customFormat="1" ht="16.149999999999999" customHeight="1">
      <c r="B116" s="34">
        <v>108598</v>
      </c>
      <c r="C116" s="34">
        <v>114424</v>
      </c>
      <c r="D116" s="34">
        <v>470</v>
      </c>
      <c r="E116" s="62" t="s">
        <v>75</v>
      </c>
      <c r="F116" s="23" t="s">
        <v>160</v>
      </c>
      <c r="G116" s="34">
        <v>10590</v>
      </c>
      <c r="H116" s="34">
        <v>10692</v>
      </c>
      <c r="I116" s="34">
        <v>6194</v>
      </c>
    </row>
    <row r="117" spans="2:10" s="15" customFormat="1" ht="16.149999999999999" customHeight="1">
      <c r="B117" s="34">
        <v>1152</v>
      </c>
      <c r="C117" s="34">
        <v>1041</v>
      </c>
      <c r="D117" s="34">
        <v>111</v>
      </c>
      <c r="E117" s="62" t="s">
        <v>76</v>
      </c>
      <c r="F117" s="23" t="s">
        <v>77</v>
      </c>
      <c r="G117" s="34">
        <v>320</v>
      </c>
      <c r="H117" s="34">
        <v>137</v>
      </c>
      <c r="I117" s="34">
        <v>183</v>
      </c>
    </row>
    <row r="118" spans="2:10" s="15" customFormat="1" ht="16.149999999999999" customHeight="1">
      <c r="B118" s="34">
        <v>2073</v>
      </c>
      <c r="C118" s="34">
        <v>1798</v>
      </c>
      <c r="D118" s="34">
        <v>275</v>
      </c>
      <c r="E118" s="23" t="s">
        <v>78</v>
      </c>
      <c r="F118" s="23" t="s">
        <v>79</v>
      </c>
      <c r="G118" s="34">
        <v>2616</v>
      </c>
      <c r="H118" s="34">
        <v>1908</v>
      </c>
      <c r="I118" s="34">
        <v>708</v>
      </c>
    </row>
    <row r="119" spans="2:10" s="46" customFormat="1" ht="16.149999999999999" customHeight="1">
      <c r="B119" s="34">
        <v>10008</v>
      </c>
      <c r="C119" s="34">
        <v>10008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12643</v>
      </c>
      <c r="C122" s="36">
        <f>+H100+H102+H105+H113-C102-C109-C113</f>
        <v>4203</v>
      </c>
      <c r="D122" s="36">
        <f>+I100+I102+I105+I113-D102-D109-D113</f>
        <v>8440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12643</v>
      </c>
      <c r="H137" s="38">
        <f>+C122</f>
        <v>4203</v>
      </c>
      <c r="I137" s="38">
        <f>+D122</f>
        <v>8440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2778</v>
      </c>
      <c r="C139" s="33">
        <f>+C140+C141</f>
        <v>1395</v>
      </c>
      <c r="D139" s="33">
        <f>+D140+D141</f>
        <v>1383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1554</v>
      </c>
      <c r="C140" s="34">
        <v>888</v>
      </c>
      <c r="D140" s="34">
        <v>666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1224</v>
      </c>
      <c r="C141" s="34">
        <v>507</v>
      </c>
      <c r="D141" s="34">
        <v>717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9865</v>
      </c>
      <c r="C144" s="36">
        <f>+H137-C139</f>
        <v>2808</v>
      </c>
      <c r="D144" s="36">
        <f>+I137-D139</f>
        <v>7057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12643</v>
      </c>
      <c r="H161" s="38">
        <f>+C122</f>
        <v>4203</v>
      </c>
      <c r="I161" s="38">
        <f>+D122</f>
        <v>8440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38722</v>
      </c>
      <c r="C163" s="33">
        <f>+H16-H17-H18+C141-H20</f>
        <v>29110</v>
      </c>
      <c r="D163" s="33">
        <f>+I16-I17-I18+D141-I20</f>
        <v>9612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2778</v>
      </c>
      <c r="C164" s="34">
        <f>+C139</f>
        <v>1395</v>
      </c>
      <c r="D164" s="34">
        <f>+D139</f>
        <v>1383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35944</v>
      </c>
      <c r="C165" s="34">
        <f>+C163-C164</f>
        <v>27715</v>
      </c>
      <c r="D165" s="34">
        <f>+D163-D164</f>
        <v>8229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-26079</v>
      </c>
      <c r="C169" s="36">
        <f>+H161-C163-C166</f>
        <v>-24907</v>
      </c>
      <c r="D169" s="36">
        <f>+I161-D163-D166</f>
        <v>-1172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9865</v>
      </c>
      <c r="H184" s="38">
        <f>+C144</f>
        <v>2808</v>
      </c>
      <c r="I184" s="38">
        <f>+D144</f>
        <v>7057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35944</v>
      </c>
      <c r="C186" s="33">
        <f>+C187</f>
        <v>27715</v>
      </c>
      <c r="D186" s="33">
        <f>+D187</f>
        <v>8229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35944</v>
      </c>
      <c r="C187" s="34">
        <f t="shared" si="0"/>
        <v>27715</v>
      </c>
      <c r="D187" s="34">
        <f t="shared" si="0"/>
        <v>8229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-26079</v>
      </c>
      <c r="C191" s="36">
        <f>+H184-C186</f>
        <v>-24907</v>
      </c>
      <c r="D191" s="36">
        <f>+I184-D186</f>
        <v>-1172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-26079</v>
      </c>
      <c r="H209" s="38">
        <f>+C191</f>
        <v>-24907</v>
      </c>
      <c r="I209" s="38">
        <f>+D191</f>
        <v>-1172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2039</v>
      </c>
      <c r="H211" s="33">
        <f>+H212+H213+H214</f>
        <v>605</v>
      </c>
      <c r="I211" s="33">
        <f>+I212+I213+I214</f>
        <v>3279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1089</v>
      </c>
      <c r="H212" s="34">
        <v>156</v>
      </c>
      <c r="I212" s="34">
        <v>933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291</v>
      </c>
      <c r="H213" s="34">
        <v>179</v>
      </c>
      <c r="I213" s="34">
        <v>112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659</v>
      </c>
      <c r="H214" s="34">
        <v>270</v>
      </c>
      <c r="I214" s="34">
        <v>2234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336</v>
      </c>
      <c r="H216" s="35">
        <v>197</v>
      </c>
      <c r="I216" s="35">
        <v>1984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-5968</v>
      </c>
      <c r="H217" s="33">
        <f>+H218+H219+H220</f>
        <v>-4741</v>
      </c>
      <c r="I217" s="33">
        <f>+I218+I219+I220</f>
        <v>-3072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-776</v>
      </c>
      <c r="H219" s="34">
        <v>-642</v>
      </c>
      <c r="I219" s="34">
        <v>-134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-5192</v>
      </c>
      <c r="H220" s="34">
        <v>-4099</v>
      </c>
      <c r="I220" s="34">
        <v>-2938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-1618</v>
      </c>
      <c r="H222" s="35">
        <v>-3230</v>
      </c>
      <c r="I222" s="35">
        <v>-233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-30008</v>
      </c>
      <c r="C225" s="36">
        <f>+H209+H211+H217</f>
        <v>-29043</v>
      </c>
      <c r="D225" s="36">
        <f>+I209+I211+I217</f>
        <v>-965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-30008</v>
      </c>
      <c r="H240" s="38">
        <f>+C225</f>
        <v>-29043</v>
      </c>
      <c r="I240" s="38">
        <f>+D225</f>
        <v>-965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7028</v>
      </c>
      <c r="C242" s="33">
        <f t="shared" ref="C242:D242" si="1">C243+C245+C246</f>
        <v>4506</v>
      </c>
      <c r="D242" s="33">
        <f t="shared" si="1"/>
        <v>2522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7158</v>
      </c>
      <c r="C243" s="37">
        <v>4503</v>
      </c>
      <c r="D243" s="37">
        <v>2655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-9838</v>
      </c>
      <c r="C244" s="33">
        <v>-6530</v>
      </c>
      <c r="D244" s="33">
        <v>-3308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-141</v>
      </c>
      <c r="C245" s="37">
        <v>0</v>
      </c>
      <c r="D245" s="37">
        <v>-141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11</v>
      </c>
      <c r="C246" s="37">
        <v>3</v>
      </c>
      <c r="D246" s="37">
        <v>8</v>
      </c>
      <c r="E246" s="51" t="s">
        <v>291</v>
      </c>
      <c r="F246" s="111" t="s">
        <v>294</v>
      </c>
      <c r="G246" s="33" t="s">
        <v>291</v>
      </c>
      <c r="H246" s="114" t="s">
        <v>293</v>
      </c>
      <c r="I246" s="33"/>
    </row>
    <row r="247" spans="2:9" s="13" customFormat="1" ht="14">
      <c r="B247" s="33">
        <v>324</v>
      </c>
      <c r="C247" s="33">
        <v>267</v>
      </c>
      <c r="D247" s="33">
        <v>57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-27522</v>
      </c>
      <c r="C249" s="36">
        <f t="shared" ref="C249:D249" si="2">+H240-C243-C244-C245-C247-C246</f>
        <v>-27286</v>
      </c>
      <c r="D249" s="36">
        <f t="shared" si="2"/>
        <v>-236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29" priority="2" operator="notEqual">
      <formula>B47+B48</formula>
    </cfRule>
  </conditionalFormatting>
  <conditionalFormatting sqref="B109:D109">
    <cfRule type="cellIs" dxfId="28" priority="1" operator="notEqual">
      <formula>B110+B111+B112</formula>
    </cfRule>
  </conditionalFormatting>
  <hyperlinks>
    <hyperlink ref="I4" location="Indice!A1" display="indice" xr:uid="{00000000-0004-0000-2C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0" tint="-0.249977111117893"/>
  </sheetPr>
  <dimension ref="B1:O251"/>
  <sheetViews>
    <sheetView zoomScaleNormal="100" workbookViewId="0">
      <pane ySplit="4" topLeftCell="A100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270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211001</v>
      </c>
      <c r="J16" s="33">
        <f>+C46+C51+C52+C21+C25</f>
        <v>42307</v>
      </c>
      <c r="K16" s="33">
        <f>+D46+D51+D52+D21+D25</f>
        <v>114992</v>
      </c>
      <c r="L16" s="33">
        <f>+E46+E51+E52+E21+E25</f>
        <v>49787</v>
      </c>
      <c r="M16" s="33">
        <f>+F46+F51+F52+F21+F25</f>
        <v>3915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12380</v>
      </c>
      <c r="J17" s="34">
        <v>2474</v>
      </c>
      <c r="K17" s="34">
        <v>4641</v>
      </c>
      <c r="L17" s="34">
        <v>5201</v>
      </c>
      <c r="M17" s="34">
        <v>64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7441</v>
      </c>
      <c r="J18" s="34">
        <v>1978</v>
      </c>
      <c r="K18" s="34">
        <v>5088</v>
      </c>
      <c r="L18" s="34">
        <v>365</v>
      </c>
      <c r="M18" s="34">
        <v>10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191180</v>
      </c>
      <c r="J19" s="34">
        <f>+J16-J17-J18</f>
        <v>37855</v>
      </c>
      <c r="K19" s="34">
        <f>+K16-K17-K18</f>
        <v>105263</v>
      </c>
      <c r="L19" s="34">
        <f>+L16-L17-L18</f>
        <v>44221</v>
      </c>
      <c r="M19" s="34">
        <f>+M16-M17-M18</f>
        <v>3841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5616</v>
      </c>
      <c r="J20" s="42">
        <v>955</v>
      </c>
      <c r="K20" s="42">
        <v>2487</v>
      </c>
      <c r="L20" s="42">
        <v>2170</v>
      </c>
      <c r="M20" s="42">
        <v>4</v>
      </c>
    </row>
    <row r="21" spans="2:13" s="13" customFormat="1" ht="16.149999999999999" customHeight="1">
      <c r="B21" s="33">
        <v>59203</v>
      </c>
      <c r="C21" s="33">
        <v>8784</v>
      </c>
      <c r="D21" s="33">
        <v>28185</v>
      </c>
      <c r="E21" s="33">
        <v>21178</v>
      </c>
      <c r="F21" s="33">
        <v>1056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151798</v>
      </c>
      <c r="C23" s="36">
        <f>+J16-C21</f>
        <v>33523</v>
      </c>
      <c r="D23" s="36">
        <f>+K16-D21</f>
        <v>86807</v>
      </c>
      <c r="E23" s="36">
        <f>+L16-E21</f>
        <v>28609</v>
      </c>
      <c r="F23" s="36">
        <f>+M16-F21</f>
        <v>2859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f>SUM(C25:F25)</f>
        <v>27683</v>
      </c>
      <c r="C25" s="33">
        <v>9932</v>
      </c>
      <c r="D25" s="33">
        <v>11623</v>
      </c>
      <c r="E25" s="33">
        <v>5803</v>
      </c>
      <c r="F25" s="33">
        <v>325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124115</v>
      </c>
      <c r="C27" s="36">
        <f>+C23-C25</f>
        <v>23591</v>
      </c>
      <c r="D27" s="36">
        <f>+D23-D25</f>
        <v>75184</v>
      </c>
      <c r="E27" s="36">
        <f>+E23-E25</f>
        <v>22806</v>
      </c>
      <c r="F27" s="36">
        <f>+F23-F25</f>
        <v>2534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124115</v>
      </c>
      <c r="J44" s="38">
        <f>+C27</f>
        <v>23591</v>
      </c>
      <c r="K44" s="38">
        <f>+D27</f>
        <v>75184</v>
      </c>
      <c r="L44" s="38">
        <f>+E27</f>
        <v>22806</v>
      </c>
      <c r="M44" s="38">
        <f>+F27</f>
        <v>2534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123501</v>
      </c>
      <c r="C46" s="33">
        <v>23363</v>
      </c>
      <c r="D46" s="33">
        <v>74853</v>
      </c>
      <c r="E46" s="33">
        <v>22774</v>
      </c>
      <c r="F46" s="33">
        <v>2511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96125</v>
      </c>
      <c r="C47" s="34">
        <v>18057</v>
      </c>
      <c r="D47" s="34">
        <v>58570</v>
      </c>
      <c r="E47" s="34">
        <v>17503</v>
      </c>
      <c r="F47" s="34">
        <v>1995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27376</v>
      </c>
      <c r="C48" s="34">
        <f>SUM(C49:C50)</f>
        <v>5306</v>
      </c>
      <c r="D48" s="34">
        <f>SUM(D49:D50)</f>
        <v>16283</v>
      </c>
      <c r="E48" s="34">
        <f>SUM(E49:E50)</f>
        <v>5271</v>
      </c>
      <c r="F48" s="34">
        <f>SUM(F49:F50)</f>
        <v>516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20205</v>
      </c>
      <c r="C49" s="84">
        <v>2372</v>
      </c>
      <c r="D49" s="84">
        <v>12341</v>
      </c>
      <c r="E49" s="84">
        <v>5001</v>
      </c>
      <c r="F49" s="84">
        <v>491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7171</v>
      </c>
      <c r="C50" s="84">
        <v>2934</v>
      </c>
      <c r="D50" s="84">
        <v>3942</v>
      </c>
      <c r="E50" s="84">
        <v>270</v>
      </c>
      <c r="F50" s="84">
        <v>25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614</v>
      </c>
      <c r="C51" s="33">
        <v>228</v>
      </c>
      <c r="D51" s="33">
        <v>331</v>
      </c>
      <c r="E51" s="33">
        <v>32</v>
      </c>
      <c r="F51" s="33">
        <v>23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135067</v>
      </c>
      <c r="J70" s="33">
        <f>+J71+J75</f>
        <v>93930</v>
      </c>
      <c r="K70" s="33">
        <f>+K71+K75</f>
        <v>15703</v>
      </c>
      <c r="L70" s="33">
        <f>+L71+L75</f>
        <v>25434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114722</v>
      </c>
      <c r="J71" s="34">
        <f>+J72+J73+J74</f>
        <v>91413</v>
      </c>
      <c r="K71" s="34">
        <f>+K72+K73+K74</f>
        <v>15044</v>
      </c>
      <c r="L71" s="34">
        <f>+L72+L73+L74</f>
        <v>8265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75599</v>
      </c>
      <c r="J72" s="34">
        <v>67237</v>
      </c>
      <c r="K72" s="34">
        <v>2919</v>
      </c>
      <c r="L72" s="34">
        <v>5443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129</v>
      </c>
      <c r="J73" s="34">
        <v>27</v>
      </c>
      <c r="K73" s="34">
        <v>58</v>
      </c>
      <c r="L73" s="34">
        <v>44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38994</v>
      </c>
      <c r="J74" s="34">
        <v>24149</v>
      </c>
      <c r="K74" s="34">
        <v>12067</v>
      </c>
      <c r="L74" s="34">
        <v>2778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20345</v>
      </c>
      <c r="J75" s="34">
        <v>2517</v>
      </c>
      <c r="K75" s="34">
        <v>659</v>
      </c>
      <c r="L75" s="34">
        <v>17169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-12008</v>
      </c>
      <c r="J76" s="33">
        <f>+J77+J78</f>
        <v>-5295</v>
      </c>
      <c r="K76" s="33">
        <f>+K77+K78</f>
        <v>-3322</v>
      </c>
      <c r="L76" s="33">
        <f>+L77+L78</f>
        <v>-1213</v>
      </c>
      <c r="M76" s="33">
        <f>+M77+M78</f>
        <v>-2178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-7650</v>
      </c>
      <c r="J77" s="34">
        <v>-4436</v>
      </c>
      <c r="K77" s="34">
        <v>-2046</v>
      </c>
      <c r="L77" s="34">
        <v>-1168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-4358</v>
      </c>
      <c r="J78" s="34">
        <v>-859</v>
      </c>
      <c r="K78" s="34">
        <v>-1276</v>
      </c>
      <c r="L78" s="34">
        <v>-45</v>
      </c>
      <c r="M78" s="34">
        <v>-2178</v>
      </c>
    </row>
    <row r="79" spans="2:13" s="13" customFormat="1" ht="16.149999999999999" customHeight="1">
      <c r="B79" s="33">
        <f>+B80+B81+B82</f>
        <v>29624</v>
      </c>
      <c r="C79" s="33">
        <f>+C80+C81+C82</f>
        <v>26532</v>
      </c>
      <c r="D79" s="33">
        <f>+D80+D81+D82</f>
        <v>4096</v>
      </c>
      <c r="E79" s="33">
        <f>+E80+E81+E82</f>
        <v>631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7913</v>
      </c>
      <c r="J79" s="33">
        <f>+J80+J81+J82</f>
        <v>7821</v>
      </c>
      <c r="K79" s="33">
        <f>+K80+K81+K82</f>
        <v>496</v>
      </c>
      <c r="L79" s="33">
        <f>+L80+L81+L82</f>
        <v>506</v>
      </c>
      <c r="M79" s="33">
        <f>+M80+M81+M82</f>
        <v>725</v>
      </c>
    </row>
    <row r="80" spans="2:13" s="15" customFormat="1" ht="16.149999999999999" customHeight="1">
      <c r="B80" s="34">
        <v>29613</v>
      </c>
      <c r="C80" s="43">
        <v>26524</v>
      </c>
      <c r="D80" s="43">
        <v>4096</v>
      </c>
      <c r="E80" s="43">
        <v>628</v>
      </c>
      <c r="F80" s="43">
        <v>0</v>
      </c>
      <c r="G80" s="23" t="s">
        <v>50</v>
      </c>
      <c r="H80" s="23" t="s">
        <v>133</v>
      </c>
      <c r="I80" s="43">
        <v>3220</v>
      </c>
      <c r="J80" s="43">
        <v>3509</v>
      </c>
      <c r="K80" s="43">
        <v>296</v>
      </c>
      <c r="L80" s="43">
        <v>325</v>
      </c>
      <c r="M80" s="43">
        <v>725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4109</v>
      </c>
      <c r="J81" s="43">
        <v>3816</v>
      </c>
      <c r="K81" s="43">
        <v>198</v>
      </c>
      <c r="L81" s="43">
        <v>95</v>
      </c>
      <c r="M81" s="43">
        <v>0</v>
      </c>
    </row>
    <row r="82" spans="2:13" s="15" customFormat="1" ht="16.149999999999999" customHeight="1">
      <c r="B82" s="34">
        <v>11</v>
      </c>
      <c r="C82" s="43">
        <v>8</v>
      </c>
      <c r="D82" s="43">
        <v>0</v>
      </c>
      <c r="E82" s="43">
        <v>3</v>
      </c>
      <c r="F82" s="43">
        <v>0</v>
      </c>
      <c r="G82" s="23" t="s">
        <v>53</v>
      </c>
      <c r="H82" s="23" t="s">
        <v>54</v>
      </c>
      <c r="I82" s="43">
        <v>584</v>
      </c>
      <c r="J82" s="43">
        <v>496</v>
      </c>
      <c r="K82" s="43">
        <v>2</v>
      </c>
      <c r="L82" s="43">
        <v>86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101348</v>
      </c>
      <c r="C85" s="36">
        <f>+J68+J70+J76+J79-C79</f>
        <v>69924</v>
      </c>
      <c r="D85" s="36">
        <f>+K68+K70+K76+K79-D79</f>
        <v>8781</v>
      </c>
      <c r="E85" s="36">
        <f>+L68+L70+L76+L79-E79</f>
        <v>24096</v>
      </c>
      <c r="F85" s="36">
        <f>+M68+M70+M76+M79-F79</f>
        <v>-1453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101348</v>
      </c>
      <c r="J100" s="38">
        <f>+C85</f>
        <v>69924</v>
      </c>
      <c r="K100" s="38">
        <f>+D85</f>
        <v>8781</v>
      </c>
      <c r="L100" s="38">
        <f>+E85</f>
        <v>24096</v>
      </c>
      <c r="M100" s="38">
        <f>+F85</f>
        <v>-1453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253</v>
      </c>
      <c r="C102" s="33">
        <f>+C103+C104</f>
        <v>228</v>
      </c>
      <c r="D102" s="33">
        <f>+D103+D104</f>
        <v>2</v>
      </c>
      <c r="E102" s="33">
        <f>+E103+E104</f>
        <v>23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116938</v>
      </c>
      <c r="J102" s="33">
        <f>+J103+J104</f>
        <v>65124</v>
      </c>
      <c r="K102" s="33">
        <f>+K103+K104</f>
        <v>42817</v>
      </c>
      <c r="L102" s="33">
        <f>+L103+L104</f>
        <v>8997</v>
      </c>
      <c r="M102" s="33">
        <f>+M103+M104</f>
        <v>0</v>
      </c>
    </row>
    <row r="103" spans="2:13" s="15" customFormat="1" ht="16.149999999999999" customHeight="1">
      <c r="B103" s="34">
        <v>253</v>
      </c>
      <c r="C103" s="34">
        <v>228</v>
      </c>
      <c r="D103" s="34">
        <v>2</v>
      </c>
      <c r="E103" s="34">
        <v>23</v>
      </c>
      <c r="F103" s="34">
        <v>0</v>
      </c>
      <c r="G103" s="62" t="s">
        <v>60</v>
      </c>
      <c r="H103" s="23" t="s">
        <v>61</v>
      </c>
      <c r="I103" s="34">
        <v>112731</v>
      </c>
      <c r="J103" s="34">
        <v>64746</v>
      </c>
      <c r="K103" s="34">
        <v>41708</v>
      </c>
      <c r="L103" s="34">
        <v>6277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4207</v>
      </c>
      <c r="J104" s="34">
        <v>378</v>
      </c>
      <c r="K104" s="34">
        <v>1109</v>
      </c>
      <c r="L104" s="34">
        <v>2720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142430</v>
      </c>
      <c r="J105" s="33">
        <f>+J106+J107+J108</f>
        <v>10016</v>
      </c>
      <c r="K105" s="33">
        <f>+K106+K107+K108</f>
        <v>306</v>
      </c>
      <c r="L105" s="33">
        <f>+L106+L107+L108</f>
        <v>270</v>
      </c>
      <c r="M105" s="33">
        <f>+M106+M107+M108</f>
        <v>131838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97529</v>
      </c>
      <c r="J106" s="34">
        <v>1981</v>
      </c>
      <c r="K106" s="34">
        <v>0</v>
      </c>
      <c r="L106" s="34">
        <v>0</v>
      </c>
      <c r="M106" s="34">
        <v>95548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7171</v>
      </c>
      <c r="J107" s="34">
        <v>6570</v>
      </c>
      <c r="K107" s="34">
        <v>306</v>
      </c>
      <c r="L107" s="34">
        <v>270</v>
      </c>
      <c r="M107" s="34">
        <v>25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37730</v>
      </c>
      <c r="J108" s="34">
        <v>1465</v>
      </c>
      <c r="K108" s="34">
        <v>0</v>
      </c>
      <c r="L108" s="34">
        <v>0</v>
      </c>
      <c r="M108" s="34">
        <v>36265</v>
      </c>
    </row>
    <row r="109" spans="2:13" s="13" customFormat="1" ht="28">
      <c r="B109" s="33">
        <v>177346</v>
      </c>
      <c r="C109" s="33">
        <v>18220</v>
      </c>
      <c r="D109" s="33">
        <v>3655</v>
      </c>
      <c r="E109" s="33">
        <v>540</v>
      </c>
      <c r="F109" s="33">
        <v>154931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150959</v>
      </c>
      <c r="C110" s="34">
        <v>0</v>
      </c>
      <c r="D110" s="34">
        <v>0</v>
      </c>
      <c r="E110" s="34">
        <v>0</v>
      </c>
      <c r="F110" s="34">
        <v>150959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16657</v>
      </c>
      <c r="C111" s="34">
        <v>15976</v>
      </c>
      <c r="D111" s="34">
        <v>386</v>
      </c>
      <c r="E111" s="34">
        <v>270</v>
      </c>
      <c r="F111" s="34">
        <v>25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9730</v>
      </c>
      <c r="C112" s="34">
        <v>2244</v>
      </c>
      <c r="D112" s="34">
        <v>3269</v>
      </c>
      <c r="E112" s="34">
        <v>270</v>
      </c>
      <c r="F112" s="34">
        <v>3947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15606</v>
      </c>
      <c r="C113" s="33">
        <f>+C114+C115+C116+C117+C118+C119</f>
        <v>121910</v>
      </c>
      <c r="D113" s="33">
        <f>+D114+D115+D116+D117+D118+D119</f>
        <v>18106</v>
      </c>
      <c r="E113" s="33">
        <f>+E114+E115+E116+E117+E118+E119</f>
        <v>14121</v>
      </c>
      <c r="F113" s="33">
        <f>+F114+F115+F116+F117+F118+F119</f>
        <v>3848</v>
      </c>
      <c r="G113" s="61" t="s">
        <v>69</v>
      </c>
      <c r="H113" s="47" t="s">
        <v>70</v>
      </c>
      <c r="I113" s="33">
        <f>+I114+I115+I116+I117+I118+I119</f>
        <v>7482</v>
      </c>
      <c r="J113" s="33">
        <f>+J114+J115+J116+J117+J118+J119</f>
        <v>13227</v>
      </c>
      <c r="K113" s="33">
        <f>+K114+K115+K116+K117+K118+K119</f>
        <v>93230</v>
      </c>
      <c r="L113" s="33">
        <f>+L114+L115+L116+L117+L118+L119</f>
        <v>27632</v>
      </c>
      <c r="M113" s="33">
        <f>+M114+M115+M116+M117+M118+M119</f>
        <v>15772</v>
      </c>
    </row>
    <row r="114" spans="2:14" s="15" customFormat="1" ht="16.149999999999999" customHeight="1">
      <c r="B114" s="34">
        <v>213</v>
      </c>
      <c r="C114" s="34">
        <v>30</v>
      </c>
      <c r="D114" s="34">
        <v>72</v>
      </c>
      <c r="E114" s="34">
        <v>109</v>
      </c>
      <c r="F114" s="34">
        <v>2</v>
      </c>
      <c r="G114" s="62" t="s">
        <v>71</v>
      </c>
      <c r="H114" s="23" t="s">
        <v>72</v>
      </c>
      <c r="I114" s="34">
        <v>76</v>
      </c>
      <c r="J114" s="34">
        <v>76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175</v>
      </c>
      <c r="C115" s="34">
        <v>175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153</v>
      </c>
      <c r="J115" s="34">
        <v>14</v>
      </c>
      <c r="K115" s="34">
        <v>36</v>
      </c>
      <c r="L115" s="34">
        <v>103</v>
      </c>
      <c r="M115" s="34">
        <v>0</v>
      </c>
    </row>
    <row r="116" spans="2:14" s="15" customFormat="1" ht="16.149999999999999" customHeight="1">
      <c r="B116" s="34">
        <v>0</v>
      </c>
      <c r="C116" s="34">
        <v>110536</v>
      </c>
      <c r="D116" s="34">
        <v>15588</v>
      </c>
      <c r="E116" s="34">
        <v>12422</v>
      </c>
      <c r="F116" s="34">
        <v>3833</v>
      </c>
      <c r="G116" s="62" t="s">
        <v>75</v>
      </c>
      <c r="H116" s="23" t="s">
        <v>160</v>
      </c>
      <c r="I116" s="34">
        <v>0</v>
      </c>
      <c r="J116" s="34">
        <v>10382</v>
      </c>
      <c r="K116" s="34">
        <v>91233</v>
      </c>
      <c r="L116" s="34">
        <v>25872</v>
      </c>
      <c r="M116" s="34">
        <v>14892</v>
      </c>
    </row>
    <row r="117" spans="2:14" s="15" customFormat="1" ht="16.149999999999999" customHeight="1">
      <c r="B117" s="34">
        <v>1138</v>
      </c>
      <c r="C117" s="34">
        <v>1138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1391</v>
      </c>
      <c r="J117" s="34">
        <v>319</v>
      </c>
      <c r="K117" s="34">
        <v>778</v>
      </c>
      <c r="L117" s="34">
        <v>4</v>
      </c>
      <c r="M117" s="34">
        <v>290</v>
      </c>
    </row>
    <row r="118" spans="2:14" s="15" customFormat="1" ht="16.149999999999999" customHeight="1">
      <c r="B118" s="34">
        <v>5998</v>
      </c>
      <c r="C118" s="34">
        <v>1949</v>
      </c>
      <c r="D118" s="34">
        <v>2446</v>
      </c>
      <c r="E118" s="34">
        <v>1590</v>
      </c>
      <c r="F118" s="34">
        <v>13</v>
      </c>
      <c r="G118" s="23" t="s">
        <v>78</v>
      </c>
      <c r="H118" s="23" t="s">
        <v>79</v>
      </c>
      <c r="I118" s="34">
        <v>5862</v>
      </c>
      <c r="J118" s="34">
        <v>2436</v>
      </c>
      <c r="K118" s="34">
        <v>1183</v>
      </c>
      <c r="L118" s="34">
        <v>1653</v>
      </c>
      <c r="M118" s="34">
        <v>590</v>
      </c>
    </row>
    <row r="119" spans="2:14" s="46" customFormat="1" ht="16.149999999999999" customHeight="1">
      <c r="B119" s="34">
        <v>8082</v>
      </c>
      <c r="C119" s="34">
        <v>8082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174993</v>
      </c>
      <c r="C122" s="36">
        <f>+J100+J102+J105+J113-C102-C109-C113</f>
        <v>17933</v>
      </c>
      <c r="D122" s="36">
        <f>+K100+K102+K105+K113-D102-D109-D113</f>
        <v>123371</v>
      </c>
      <c r="E122" s="36">
        <f>+L100+L102+L105+L113-E102-E109-E113</f>
        <v>46311</v>
      </c>
      <c r="F122" s="36">
        <f>+M100+M102+M105+M113-F102-F109-F113</f>
        <v>-12622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5" ht="3" customHeight="1">
      <c r="B129" s="22"/>
    </row>
    <row r="130" spans="2:15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5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5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5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5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5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5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5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174993</v>
      </c>
      <c r="J137" s="38">
        <f>+C122</f>
        <v>17933</v>
      </c>
      <c r="K137" s="38">
        <f>+D122</f>
        <v>123371</v>
      </c>
      <c r="L137" s="38">
        <f>+E122</f>
        <v>46311</v>
      </c>
      <c r="M137" s="38">
        <f>+F122</f>
        <v>-12622</v>
      </c>
    </row>
    <row r="138" spans="2:15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5" s="13" customFormat="1" ht="16.149999999999999" customHeight="1">
      <c r="B139" s="33">
        <f t="shared" ref="B139" si="0">SUM(C139:F139)</f>
        <v>126173</v>
      </c>
      <c r="C139" s="33">
        <f>+C140+C141</f>
        <v>2848</v>
      </c>
      <c r="D139" s="33">
        <f>+D140+D141</f>
        <v>106002</v>
      </c>
      <c r="E139" s="33">
        <f>+E140+E141</f>
        <v>13978</v>
      </c>
      <c r="F139" s="33">
        <f>+F140+F141</f>
        <v>3345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5"/>
    </row>
    <row r="140" spans="2:15" s="15" customFormat="1" ht="15" customHeight="1">
      <c r="B140" s="34">
        <f>SUM(C140:F140)</f>
        <v>95939</v>
      </c>
      <c r="C140" s="34">
        <v>1578</v>
      </c>
      <c r="D140" s="34">
        <v>78393</v>
      </c>
      <c r="E140" s="34">
        <v>13180</v>
      </c>
      <c r="F140" s="34">
        <v>2788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5" s="15" customFormat="1" ht="27.65" customHeight="1">
      <c r="B141" s="34">
        <f t="shared" ref="B141" si="1">SUM(C141:F141)</f>
        <v>30234</v>
      </c>
      <c r="C141" s="34">
        <v>1270</v>
      </c>
      <c r="D141" s="34">
        <v>27609</v>
      </c>
      <c r="E141" s="34">
        <v>798</v>
      </c>
      <c r="F141" s="34">
        <v>557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5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5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5" s="17" customFormat="1" ht="16" customHeight="1">
      <c r="B144" s="36">
        <f>+I137-B139</f>
        <v>48820</v>
      </c>
      <c r="C144" s="36">
        <f>+J137-C139</f>
        <v>15085</v>
      </c>
      <c r="D144" s="36">
        <f>+K137-D139</f>
        <v>17369</v>
      </c>
      <c r="E144" s="36">
        <f>+L137-E139</f>
        <v>32333</v>
      </c>
      <c r="F144" s="36">
        <f>+M137-F139</f>
        <v>-15967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174993</v>
      </c>
      <c r="J161" s="38">
        <f>+C122</f>
        <v>17933</v>
      </c>
      <c r="K161" s="38">
        <f>+D122</f>
        <v>123371</v>
      </c>
      <c r="L161" s="38">
        <f>+E122</f>
        <v>46311</v>
      </c>
      <c r="M161" s="38">
        <f>+F122</f>
        <v>-12622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215798</v>
      </c>
      <c r="C163" s="33">
        <f>+J16-J17-J18+C141-J20</f>
        <v>38170</v>
      </c>
      <c r="D163" s="33">
        <f>+K16-K17-K18+D141-K20</f>
        <v>130385</v>
      </c>
      <c r="E163" s="33">
        <f>+L16-L17-L18+E141-L20</f>
        <v>42849</v>
      </c>
      <c r="F163" s="33">
        <f>+M16-M17-M18+F141-M20</f>
        <v>4394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126173</v>
      </c>
      <c r="C164" s="34">
        <f>+C139</f>
        <v>2848</v>
      </c>
      <c r="D164" s="34">
        <f>+D139</f>
        <v>106002</v>
      </c>
      <c r="E164" s="34">
        <f>+E139</f>
        <v>13978</v>
      </c>
      <c r="F164" s="34">
        <f>+F139</f>
        <v>3345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89625</v>
      </c>
      <c r="C165" s="34">
        <f>+C163-C164</f>
        <v>35322</v>
      </c>
      <c r="D165" s="34">
        <f>+D163-D164</f>
        <v>24383</v>
      </c>
      <c r="E165" s="34">
        <f>+E163-E164</f>
        <v>28871</v>
      </c>
      <c r="F165" s="34">
        <f>+F163-F164</f>
        <v>1049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-40805</v>
      </c>
      <c r="C169" s="36">
        <f>+J161-C163-C166</f>
        <v>-20237</v>
      </c>
      <c r="D169" s="36">
        <f>+K161-D163-D166</f>
        <v>-7014</v>
      </c>
      <c r="E169" s="36">
        <f>+L161-E163-E166</f>
        <v>3462</v>
      </c>
      <c r="F169" s="36">
        <f>+M161-F163-F166</f>
        <v>-17016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48820</v>
      </c>
      <c r="J184" s="38">
        <f>+C144</f>
        <v>15085</v>
      </c>
      <c r="K184" s="38">
        <f>+D144</f>
        <v>17369</v>
      </c>
      <c r="L184" s="38">
        <f>+E144</f>
        <v>32333</v>
      </c>
      <c r="M184" s="38">
        <f>+F144</f>
        <v>-15967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89625</v>
      </c>
      <c r="C186" s="33">
        <f>+C187</f>
        <v>35322</v>
      </c>
      <c r="D186" s="33">
        <f>+D187</f>
        <v>24383</v>
      </c>
      <c r="E186" s="33">
        <f>+E187</f>
        <v>28871</v>
      </c>
      <c r="F186" s="33">
        <f>+F187</f>
        <v>1049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2">+B165</f>
        <v>89625</v>
      </c>
      <c r="C187" s="34">
        <f t="shared" si="2"/>
        <v>35322</v>
      </c>
      <c r="D187" s="34">
        <f t="shared" si="2"/>
        <v>24383</v>
      </c>
      <c r="E187" s="34">
        <f t="shared" si="2"/>
        <v>28871</v>
      </c>
      <c r="F187" s="34">
        <f t="shared" si="2"/>
        <v>1049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-40805</v>
      </c>
      <c r="C191" s="36">
        <f>+J184-C186</f>
        <v>-20237</v>
      </c>
      <c r="D191" s="36">
        <f>+K184-D186</f>
        <v>-7014</v>
      </c>
      <c r="E191" s="36">
        <f>+L184-E186</f>
        <v>3462</v>
      </c>
      <c r="F191" s="36">
        <f>+M184-F186</f>
        <v>-17016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-40805</v>
      </c>
      <c r="J209" s="38">
        <f>+C191</f>
        <v>-20237</v>
      </c>
      <c r="K209" s="38">
        <f>+D191</f>
        <v>-7014</v>
      </c>
      <c r="L209" s="38">
        <f>+E191</f>
        <v>3462</v>
      </c>
      <c r="M209" s="38">
        <f>+F191</f>
        <v>-17016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8738</v>
      </c>
      <c r="J211" s="33">
        <f>+J212+J213+J214</f>
        <v>1874</v>
      </c>
      <c r="K211" s="33">
        <f>+K212+K213+K214</f>
        <v>5776</v>
      </c>
      <c r="L211" s="33">
        <f>+L212+L213+L214</f>
        <v>4393</v>
      </c>
      <c r="M211" s="33">
        <f>+M212+M213+M214</f>
        <v>35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5716</v>
      </c>
      <c r="J212" s="34">
        <v>370</v>
      </c>
      <c r="K212" s="34">
        <v>2456</v>
      </c>
      <c r="L212" s="34">
        <v>2890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2355</v>
      </c>
      <c r="J213" s="34">
        <v>860</v>
      </c>
      <c r="K213" s="34">
        <v>1398</v>
      </c>
      <c r="L213" s="34">
        <v>91</v>
      </c>
      <c r="M213" s="34">
        <v>6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667</v>
      </c>
      <c r="J214" s="34">
        <v>644</v>
      </c>
      <c r="K214" s="34">
        <v>1922</v>
      </c>
      <c r="L214" s="34">
        <v>1412</v>
      </c>
      <c r="M214" s="34">
        <v>29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297</v>
      </c>
      <c r="K216" s="35">
        <v>1740</v>
      </c>
      <c r="L216" s="35">
        <v>1274</v>
      </c>
      <c r="M216" s="35">
        <v>29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-7635</v>
      </c>
      <c r="J217" s="33">
        <f>+J218+J219+J220</f>
        <v>-6218</v>
      </c>
      <c r="K217" s="33">
        <f>+K218+K219+K220</f>
        <v>-3828</v>
      </c>
      <c r="L217" s="33">
        <f>+L218+L219+L220</f>
        <v>-926</v>
      </c>
      <c r="M217" s="33">
        <f>+M218+M219+M220</f>
        <v>-3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-3396</v>
      </c>
      <c r="J219" s="34">
        <v>-936</v>
      </c>
      <c r="K219" s="34">
        <v>-2000</v>
      </c>
      <c r="L219" s="34">
        <v>-457</v>
      </c>
      <c r="M219" s="34">
        <v>-3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-4239</v>
      </c>
      <c r="J220" s="34">
        <v>-5282</v>
      </c>
      <c r="K220" s="34">
        <v>-1828</v>
      </c>
      <c r="L220" s="34">
        <v>-469</v>
      </c>
      <c r="M220" s="34">
        <v>0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-1692</v>
      </c>
      <c r="K222" s="35">
        <v>-1429</v>
      </c>
      <c r="L222" s="35">
        <v>-219</v>
      </c>
      <c r="M222" s="35">
        <v>0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-39702</v>
      </c>
      <c r="C225" s="36">
        <f>+J209+J211+J217</f>
        <v>-24581</v>
      </c>
      <c r="D225" s="36">
        <f>+K209+K211+K217</f>
        <v>-5066</v>
      </c>
      <c r="E225" s="36">
        <f>+L209+L211+L217</f>
        <v>6929</v>
      </c>
      <c r="F225" s="36">
        <f>+M209+M211+M217</f>
        <v>-16984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-39702</v>
      </c>
      <c r="J240" s="38">
        <f>+C225</f>
        <v>-24581</v>
      </c>
      <c r="K240" s="38">
        <f>+D225</f>
        <v>-5066</v>
      </c>
      <c r="L240" s="38">
        <f>+E225</f>
        <v>6929</v>
      </c>
      <c r="M240" s="38">
        <f>+F225</f>
        <v>-16984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23069</v>
      </c>
      <c r="C242" s="33">
        <f t="shared" ref="C242:F242" si="3">C243+C245+C246</f>
        <v>6798</v>
      </c>
      <c r="D242" s="33">
        <f t="shared" si="3"/>
        <v>10514</v>
      </c>
      <c r="E242" s="33">
        <f t="shared" si="3"/>
        <v>5600</v>
      </c>
      <c r="F242" s="33">
        <f t="shared" si="3"/>
        <v>157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23118</v>
      </c>
      <c r="C243" s="37">
        <v>6783</v>
      </c>
      <c r="D243" s="37">
        <v>10530</v>
      </c>
      <c r="E243" s="37">
        <v>5648</v>
      </c>
      <c r="F243" s="37">
        <v>157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f>-B25</f>
        <v>-27683</v>
      </c>
      <c r="C244" s="33">
        <f t="shared" ref="C244:F244" si="4">-C25</f>
        <v>-9932</v>
      </c>
      <c r="D244" s="33">
        <f t="shared" si="4"/>
        <v>-11623</v>
      </c>
      <c r="E244" s="33">
        <f t="shared" si="4"/>
        <v>-5803</v>
      </c>
      <c r="F244" s="33">
        <f t="shared" si="4"/>
        <v>-325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-60</v>
      </c>
      <c r="C245" s="37">
        <v>4</v>
      </c>
      <c r="D245" s="37">
        <v>-16</v>
      </c>
      <c r="E245" s="37">
        <v>-48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11</v>
      </c>
      <c r="C246" s="37">
        <v>11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815</v>
      </c>
      <c r="C247" s="33">
        <v>247</v>
      </c>
      <c r="D247" s="33">
        <v>90</v>
      </c>
      <c r="E247" s="33">
        <v>519</v>
      </c>
      <c r="F247" s="33">
        <v>-41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-35903</v>
      </c>
      <c r="C249" s="36">
        <f t="shared" ref="C249:F249" si="5">+J240-C243-C244-C245-C247-C246</f>
        <v>-21694</v>
      </c>
      <c r="D249" s="36">
        <f t="shared" si="5"/>
        <v>-4047</v>
      </c>
      <c r="E249" s="36">
        <f t="shared" si="5"/>
        <v>6613</v>
      </c>
      <c r="F249" s="36">
        <f t="shared" si="5"/>
        <v>-16775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27" priority="2" operator="notEqual">
      <formula>B47+B48</formula>
    </cfRule>
  </conditionalFormatting>
  <conditionalFormatting sqref="B109:F109">
    <cfRule type="cellIs" dxfId="26" priority="1" operator="notEqual">
      <formula>B110+B111+B112</formula>
    </cfRule>
  </conditionalFormatting>
  <hyperlinks>
    <hyperlink ref="M4" location="Indice!A1" display="indice" xr:uid="{00000000-0004-0000-2D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6" tint="0.39997558519241921"/>
  </sheetPr>
  <dimension ref="A1:J251"/>
  <sheetViews>
    <sheetView zoomScaleNormal="100" workbookViewId="0">
      <pane ySplit="4" topLeftCell="A93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271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42307</v>
      </c>
      <c r="H16" s="33">
        <f>+C46+C51+C52+C21+C25</f>
        <v>29007</v>
      </c>
      <c r="I16" s="33">
        <f>+D46+D51+D52+D21+D25</f>
        <v>13300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2474</v>
      </c>
      <c r="H17" s="34">
        <v>350</v>
      </c>
      <c r="I17" s="34">
        <v>2124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1978</v>
      </c>
      <c r="H18" s="34">
        <v>69</v>
      </c>
      <c r="I18" s="34">
        <v>1909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37855</v>
      </c>
      <c r="H19" s="34">
        <f>+H16-H17-H18</f>
        <v>28588</v>
      </c>
      <c r="I19" s="34">
        <f>+I16-I17-I18</f>
        <v>9267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955</v>
      </c>
      <c r="H20" s="42">
        <v>714</v>
      </c>
      <c r="I20" s="42">
        <v>241</v>
      </c>
    </row>
    <row r="21" spans="2:9" s="13" customFormat="1" ht="16.149999999999999" customHeight="1">
      <c r="B21" s="33">
        <v>8784</v>
      </c>
      <c r="C21" s="33">
        <v>4482</v>
      </c>
      <c r="D21" s="33">
        <v>4302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33523</v>
      </c>
      <c r="C23" s="36">
        <f>+H16-C21</f>
        <v>24525</v>
      </c>
      <c r="D23" s="36">
        <f>+I16-D21</f>
        <v>8998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9932</v>
      </c>
      <c r="C25" s="33">
        <v>6597</v>
      </c>
      <c r="D25" s="33">
        <v>3335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23591</v>
      </c>
      <c r="C27" s="36">
        <f>+C23-C25</f>
        <v>17928</v>
      </c>
      <c r="D27" s="36">
        <f>+D23-D25</f>
        <v>5663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23591</v>
      </c>
      <c r="H44" s="38">
        <f>+C27</f>
        <v>17928</v>
      </c>
      <c r="I44" s="38">
        <f>+D27</f>
        <v>5663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23363</v>
      </c>
      <c r="C46" s="33">
        <v>17889</v>
      </c>
      <c r="D46" s="33">
        <v>5474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18057</v>
      </c>
      <c r="C47" s="34">
        <v>13424</v>
      </c>
      <c r="D47" s="34">
        <v>4633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5306</v>
      </c>
      <c r="C48" s="34">
        <f>SUM(C49:C50)</f>
        <v>4465</v>
      </c>
      <c r="D48" s="34">
        <f>SUM(D49:D50)</f>
        <v>841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2372</v>
      </c>
      <c r="C49" s="84">
        <v>1561</v>
      </c>
      <c r="D49" s="84">
        <v>811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2934</v>
      </c>
      <c r="C50" s="84">
        <v>2904</v>
      </c>
      <c r="D50" s="84">
        <v>30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228</v>
      </c>
      <c r="C51" s="33">
        <v>39</v>
      </c>
      <c r="D51" s="33">
        <v>189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93930</v>
      </c>
      <c r="H70" s="33">
        <f>+H71+H75</f>
        <v>92407</v>
      </c>
      <c r="I70" s="33">
        <f>+I71+I75</f>
        <v>1523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91413</v>
      </c>
      <c r="H71" s="34">
        <f>+H72+H73+H74</f>
        <v>91070</v>
      </c>
      <c r="I71" s="34">
        <f>+I72+I73+I74</f>
        <v>343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67237</v>
      </c>
      <c r="H72" s="34">
        <v>67237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27</v>
      </c>
      <c r="H73" s="34">
        <v>27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24149</v>
      </c>
      <c r="H74" s="34">
        <v>23806</v>
      </c>
      <c r="I74" s="34">
        <v>343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2517</v>
      </c>
      <c r="H75" s="34">
        <v>1337</v>
      </c>
      <c r="I75" s="34">
        <v>1180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-5295</v>
      </c>
      <c r="H76" s="33">
        <f>+H77+H78</f>
        <v>-4843</v>
      </c>
      <c r="I76" s="33">
        <f>+I77+I78</f>
        <v>-452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-4436</v>
      </c>
      <c r="H77" s="34">
        <v>-4408</v>
      </c>
      <c r="I77" s="34">
        <v>-28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-859</v>
      </c>
      <c r="H78" s="34">
        <v>-435</v>
      </c>
      <c r="I78" s="34">
        <v>-424</v>
      </c>
    </row>
    <row r="79" spans="2:9" s="13" customFormat="1" ht="16.149999999999999" customHeight="1">
      <c r="B79" s="33">
        <f>+B80+B81+B82</f>
        <v>26532</v>
      </c>
      <c r="C79" s="33">
        <f>+C80+C81+C82</f>
        <v>26444</v>
      </c>
      <c r="D79" s="33">
        <f>+D80+D81+D82</f>
        <v>426</v>
      </c>
      <c r="E79" s="61" t="s">
        <v>48</v>
      </c>
      <c r="F79" s="47" t="s">
        <v>49</v>
      </c>
      <c r="G79" s="33">
        <f>G80+G81+G82</f>
        <v>7821</v>
      </c>
      <c r="H79" s="33">
        <f>+H80+H81+H82</f>
        <v>7016</v>
      </c>
      <c r="I79" s="33">
        <f>+I80+I81+I82</f>
        <v>1143</v>
      </c>
    </row>
    <row r="80" spans="2:9" s="15" customFormat="1" ht="16.149999999999999" customHeight="1">
      <c r="B80" s="34">
        <v>26524</v>
      </c>
      <c r="C80" s="43">
        <v>26436</v>
      </c>
      <c r="D80" s="43">
        <v>426</v>
      </c>
      <c r="E80" s="23" t="s">
        <v>50</v>
      </c>
      <c r="F80" s="23" t="s">
        <v>133</v>
      </c>
      <c r="G80" s="43">
        <v>3509</v>
      </c>
      <c r="H80" s="43">
        <v>2934</v>
      </c>
      <c r="I80" s="43">
        <v>913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3816</v>
      </c>
      <c r="H81" s="43">
        <v>3586</v>
      </c>
      <c r="I81" s="43">
        <v>230</v>
      </c>
    </row>
    <row r="82" spans="2:9" s="15" customFormat="1" ht="16.149999999999999" customHeight="1">
      <c r="B82" s="34">
        <v>8</v>
      </c>
      <c r="C82" s="43">
        <v>8</v>
      </c>
      <c r="D82" s="43">
        <v>0</v>
      </c>
      <c r="E82" s="23" t="s">
        <v>53</v>
      </c>
      <c r="F82" s="23" t="s">
        <v>54</v>
      </c>
      <c r="G82" s="43">
        <v>496</v>
      </c>
      <c r="H82" s="43">
        <v>496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69924</v>
      </c>
      <c r="C85" s="36">
        <f>+H68+H70+H76+H79-C79</f>
        <v>68136</v>
      </c>
      <c r="D85" s="36">
        <f>+I68+I70+I76+I79-D79</f>
        <v>1788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69924</v>
      </c>
      <c r="H100" s="38">
        <f>+C85</f>
        <v>68136</v>
      </c>
      <c r="I100" s="38">
        <f>+D85</f>
        <v>1788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228</v>
      </c>
      <c r="C102" s="33">
        <f>+C103+C104</f>
        <v>0</v>
      </c>
      <c r="D102" s="33">
        <f>+D103+D104</f>
        <v>228</v>
      </c>
      <c r="E102" s="61" t="s">
        <v>58</v>
      </c>
      <c r="F102" s="47" t="s">
        <v>59</v>
      </c>
      <c r="G102" s="33">
        <f>+G103+G104</f>
        <v>65124</v>
      </c>
      <c r="H102" s="33">
        <f>+H103+H104</f>
        <v>64801</v>
      </c>
      <c r="I102" s="33">
        <f>+I103+I104</f>
        <v>323</v>
      </c>
    </row>
    <row r="103" spans="2:9" s="15" customFormat="1" ht="16.149999999999999" customHeight="1">
      <c r="B103" s="34">
        <v>228</v>
      </c>
      <c r="C103" s="34">
        <v>0</v>
      </c>
      <c r="D103" s="34">
        <v>228</v>
      </c>
      <c r="E103" s="62" t="s">
        <v>60</v>
      </c>
      <c r="F103" s="23" t="s">
        <v>61</v>
      </c>
      <c r="G103" s="34">
        <v>64746</v>
      </c>
      <c r="H103" s="34">
        <v>64746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378</v>
      </c>
      <c r="H104" s="34">
        <v>55</v>
      </c>
      <c r="I104" s="34">
        <v>323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10016</v>
      </c>
      <c r="H105" s="33">
        <f>+H106+H107+H108</f>
        <v>7549</v>
      </c>
      <c r="I105" s="33">
        <f>+I106+I107+I108</f>
        <v>2467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1981</v>
      </c>
      <c r="H106" s="34">
        <v>0</v>
      </c>
      <c r="I106" s="34">
        <v>1981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6570</v>
      </c>
      <c r="H107" s="34">
        <v>6540</v>
      </c>
      <c r="I107" s="34">
        <v>30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1465</v>
      </c>
      <c r="H108" s="34">
        <v>1009</v>
      </c>
      <c r="I108" s="34">
        <v>456</v>
      </c>
    </row>
    <row r="109" spans="2:9" s="13" customFormat="1" ht="14">
      <c r="B109" s="33">
        <v>18220</v>
      </c>
      <c r="C109" s="33">
        <v>15929</v>
      </c>
      <c r="D109" s="33">
        <v>2291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15976</v>
      </c>
      <c r="C111" s="34">
        <v>13898</v>
      </c>
      <c r="D111" s="34">
        <v>2078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2244</v>
      </c>
      <c r="C112" s="34">
        <v>2031</v>
      </c>
      <c r="D112" s="34">
        <v>213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121910</v>
      </c>
      <c r="C113" s="33">
        <f>+C114+C115+C116+C117+C118+C119</f>
        <v>127568</v>
      </c>
      <c r="D113" s="33">
        <f>+D114+D115+D116+D117+D118+D119</f>
        <v>1242</v>
      </c>
      <c r="E113" s="61" t="s">
        <v>69</v>
      </c>
      <c r="F113" s="47" t="s">
        <v>70</v>
      </c>
      <c r="G113" s="33">
        <f>+G114+G115+G116+G117+G118+G119</f>
        <v>13227</v>
      </c>
      <c r="H113" s="33">
        <f>+H114+H115+H116+H117+H118+H119</f>
        <v>12727</v>
      </c>
      <c r="I113" s="33">
        <f>+I114+I115+I116+I117+I118+I119</f>
        <v>7400</v>
      </c>
    </row>
    <row r="114" spans="2:10" s="15" customFormat="1" ht="16.149999999999999" customHeight="1">
      <c r="B114" s="34">
        <v>30</v>
      </c>
      <c r="C114" s="34">
        <v>11</v>
      </c>
      <c r="D114" s="34">
        <v>19</v>
      </c>
      <c r="E114" s="62" t="s">
        <v>71</v>
      </c>
      <c r="F114" s="23" t="s">
        <v>72</v>
      </c>
      <c r="G114" s="34">
        <v>76</v>
      </c>
      <c r="H114" s="34">
        <v>76</v>
      </c>
      <c r="I114" s="34">
        <v>0</v>
      </c>
    </row>
    <row r="115" spans="2:10" s="15" customFormat="1" ht="16.149999999999999" customHeight="1">
      <c r="B115" s="34">
        <v>175</v>
      </c>
      <c r="C115" s="34">
        <v>175</v>
      </c>
      <c r="D115" s="34">
        <v>0</v>
      </c>
      <c r="E115" s="62" t="s">
        <v>73</v>
      </c>
      <c r="F115" s="23" t="s">
        <v>74</v>
      </c>
      <c r="G115" s="34">
        <v>14</v>
      </c>
      <c r="H115" s="34">
        <v>10</v>
      </c>
      <c r="I115" s="34">
        <v>4</v>
      </c>
    </row>
    <row r="116" spans="2:10" s="15" customFormat="1" ht="16.149999999999999" customHeight="1">
      <c r="B116" s="34">
        <v>110536</v>
      </c>
      <c r="C116" s="34">
        <v>116625</v>
      </c>
      <c r="D116" s="34">
        <v>811</v>
      </c>
      <c r="E116" s="62" t="s">
        <v>75</v>
      </c>
      <c r="F116" s="23" t="s">
        <v>160</v>
      </c>
      <c r="G116" s="34">
        <v>10382</v>
      </c>
      <c r="H116" s="34">
        <v>10777</v>
      </c>
      <c r="I116" s="34">
        <v>6505</v>
      </c>
    </row>
    <row r="117" spans="2:10" s="15" customFormat="1" ht="16.149999999999999" customHeight="1">
      <c r="B117" s="34">
        <v>1138</v>
      </c>
      <c r="C117" s="34">
        <v>1007</v>
      </c>
      <c r="D117" s="34">
        <v>131</v>
      </c>
      <c r="E117" s="62" t="s">
        <v>76</v>
      </c>
      <c r="F117" s="23" t="s">
        <v>77</v>
      </c>
      <c r="G117" s="34">
        <v>319</v>
      </c>
      <c r="H117" s="34">
        <v>133</v>
      </c>
      <c r="I117" s="34">
        <v>186</v>
      </c>
    </row>
    <row r="118" spans="2:10" s="15" customFormat="1" ht="16.149999999999999" customHeight="1">
      <c r="B118" s="34">
        <v>1949</v>
      </c>
      <c r="C118" s="34">
        <v>1668</v>
      </c>
      <c r="D118" s="34">
        <v>281</v>
      </c>
      <c r="E118" s="23" t="s">
        <v>78</v>
      </c>
      <c r="F118" s="23" t="s">
        <v>79</v>
      </c>
      <c r="G118" s="34">
        <v>2436</v>
      </c>
      <c r="H118" s="34">
        <v>1731</v>
      </c>
      <c r="I118" s="34">
        <v>705</v>
      </c>
    </row>
    <row r="119" spans="2:10" s="46" customFormat="1" ht="16.149999999999999" customHeight="1">
      <c r="B119" s="34">
        <v>8082</v>
      </c>
      <c r="C119" s="34">
        <v>8082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17933</v>
      </c>
      <c r="C122" s="36">
        <f>+H100+H102+H105+H113-C102-C109-C113</f>
        <v>9716</v>
      </c>
      <c r="D122" s="36">
        <f>+I100+I102+I105+I113-D102-D109-D113</f>
        <v>8217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17933</v>
      </c>
      <c r="H137" s="38">
        <f>+C122</f>
        <v>9716</v>
      </c>
      <c r="I137" s="38">
        <f>+D122</f>
        <v>8217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2848</v>
      </c>
      <c r="C139" s="33">
        <f>+C140+C141</f>
        <v>1507</v>
      </c>
      <c r="D139" s="33">
        <f>+D140+D141</f>
        <v>1341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1578</v>
      </c>
      <c r="C140" s="34">
        <v>902</v>
      </c>
      <c r="D140" s="34">
        <v>676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1270</v>
      </c>
      <c r="C141" s="34">
        <v>605</v>
      </c>
      <c r="D141" s="34">
        <v>665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15085</v>
      </c>
      <c r="C144" s="36">
        <f>+H137-C139</f>
        <v>8209</v>
      </c>
      <c r="D144" s="36">
        <f>+I137-D139</f>
        <v>6876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17933</v>
      </c>
      <c r="H161" s="38">
        <f>+C122</f>
        <v>9716</v>
      </c>
      <c r="I161" s="38">
        <f>+D122</f>
        <v>8217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38170</v>
      </c>
      <c r="C163" s="33">
        <f>+H16-H17-H18+C141-H20</f>
        <v>28479</v>
      </c>
      <c r="D163" s="33">
        <f>+I16-I17-I18+D141-I20</f>
        <v>9691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2848</v>
      </c>
      <c r="C164" s="34">
        <f>+C139</f>
        <v>1507</v>
      </c>
      <c r="D164" s="34">
        <f>+D139</f>
        <v>1341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35322</v>
      </c>
      <c r="C165" s="34">
        <f>+C163-C164</f>
        <v>26972</v>
      </c>
      <c r="D165" s="34">
        <f>+D163-D164</f>
        <v>8350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-20237</v>
      </c>
      <c r="C169" s="36">
        <f>+H161-C163-C166</f>
        <v>-18763</v>
      </c>
      <c r="D169" s="36">
        <f>+I161-D163-D166</f>
        <v>-1474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15085</v>
      </c>
      <c r="H184" s="38">
        <f>+C144</f>
        <v>8209</v>
      </c>
      <c r="I184" s="38">
        <f>+D144</f>
        <v>6876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35322</v>
      </c>
      <c r="C186" s="33">
        <f>+C187</f>
        <v>26972</v>
      </c>
      <c r="D186" s="33">
        <f>+D187</f>
        <v>8350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35322</v>
      </c>
      <c r="C187" s="34">
        <f t="shared" si="0"/>
        <v>26972</v>
      </c>
      <c r="D187" s="34">
        <f t="shared" si="0"/>
        <v>8350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-20237</v>
      </c>
      <c r="C191" s="36">
        <f>+H184-C186</f>
        <v>-18763</v>
      </c>
      <c r="D191" s="36">
        <f>+I184-D186</f>
        <v>-1474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-20237</v>
      </c>
      <c r="H209" s="38">
        <f>+C191</f>
        <v>-18763</v>
      </c>
      <c r="I209" s="38">
        <f>+D191</f>
        <v>-1474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1874</v>
      </c>
      <c r="H211" s="33">
        <f>+H212+H213+H214</f>
        <v>1033</v>
      </c>
      <c r="I211" s="33">
        <f>+I212+I213+I214</f>
        <v>3647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370</v>
      </c>
      <c r="H212" s="34">
        <v>136</v>
      </c>
      <c r="I212" s="34">
        <v>234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860</v>
      </c>
      <c r="H213" s="34">
        <v>637</v>
      </c>
      <c r="I213" s="34">
        <v>223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644</v>
      </c>
      <c r="H214" s="34">
        <v>260</v>
      </c>
      <c r="I214" s="34">
        <v>3190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297</v>
      </c>
      <c r="H216" s="35">
        <v>183</v>
      </c>
      <c r="I216" s="35">
        <v>2920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-6218</v>
      </c>
      <c r="H217" s="33">
        <f>+H218+H219+H220</f>
        <v>-5948</v>
      </c>
      <c r="I217" s="33">
        <f>+I218+I219+I220</f>
        <v>-3076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-936</v>
      </c>
      <c r="H219" s="34">
        <v>-761</v>
      </c>
      <c r="I219" s="34">
        <v>-175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-5282</v>
      </c>
      <c r="H220" s="34">
        <v>-5187</v>
      </c>
      <c r="I220" s="34">
        <v>-2901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-1692</v>
      </c>
      <c r="H222" s="35">
        <v>-4024</v>
      </c>
      <c r="I222" s="35">
        <v>-474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-24581</v>
      </c>
      <c r="C225" s="36">
        <f>+H209+H211+H217</f>
        <v>-23678</v>
      </c>
      <c r="D225" s="36">
        <f>+I209+I211+I217</f>
        <v>-903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-24581</v>
      </c>
      <c r="H240" s="38">
        <f>+C225</f>
        <v>-23678</v>
      </c>
      <c r="I240" s="38">
        <f>+D225</f>
        <v>-903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6798</v>
      </c>
      <c r="C242" s="33">
        <f t="shared" ref="C242:D242" si="1">C243+C245+C246</f>
        <v>4092</v>
      </c>
      <c r="D242" s="33">
        <f t="shared" si="1"/>
        <v>2706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6783</v>
      </c>
      <c r="C243" s="37">
        <v>4084</v>
      </c>
      <c r="D243" s="37">
        <v>2699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-9932</v>
      </c>
      <c r="C244" s="33">
        <v>-6597</v>
      </c>
      <c r="D244" s="33">
        <v>-3335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4</v>
      </c>
      <c r="C245" s="37">
        <v>0</v>
      </c>
      <c r="D245" s="37">
        <v>4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11</v>
      </c>
      <c r="C246" s="37">
        <v>8</v>
      </c>
      <c r="D246" s="37">
        <v>3</v>
      </c>
      <c r="E246" s="51" t="s">
        <v>291</v>
      </c>
      <c r="F246" s="111" t="s">
        <v>294</v>
      </c>
      <c r="G246" s="33" t="s">
        <v>291</v>
      </c>
      <c r="H246" s="114" t="s">
        <v>293</v>
      </c>
      <c r="I246" s="33"/>
    </row>
    <row r="247" spans="2:9" s="13" customFormat="1" ht="14">
      <c r="B247" s="33">
        <v>247</v>
      </c>
      <c r="C247" s="33">
        <v>156</v>
      </c>
      <c r="D247" s="33">
        <v>91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-21694</v>
      </c>
      <c r="C249" s="36">
        <f t="shared" ref="C249:D249" si="2">+H240-C243-C244-C245-C247-C246</f>
        <v>-21329</v>
      </c>
      <c r="D249" s="36">
        <f t="shared" si="2"/>
        <v>-365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25" priority="2" operator="notEqual">
      <formula>B47+B48</formula>
    </cfRule>
  </conditionalFormatting>
  <conditionalFormatting sqref="B109:D109">
    <cfRule type="cellIs" dxfId="24" priority="1" operator="notEqual">
      <formula>B110+B111+B112</formula>
    </cfRule>
  </conditionalFormatting>
  <hyperlinks>
    <hyperlink ref="I4" location="Indice!A1" display="indice" xr:uid="{00000000-0004-0000-2E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0" tint="-0.249977111117893"/>
  </sheetPr>
  <dimension ref="B1:O251"/>
  <sheetViews>
    <sheetView zoomScaleNormal="100" workbookViewId="0">
      <pane ySplit="4" topLeftCell="A102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272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218228</v>
      </c>
      <c r="J16" s="33">
        <f>+C46+C51+C52+C21+C25</f>
        <v>43390</v>
      </c>
      <c r="K16" s="33">
        <f>+D46+D51+D52+D21+D25</f>
        <v>119328</v>
      </c>
      <c r="L16" s="33">
        <f>+E46+E51+E52+E21+E25</f>
        <v>51555</v>
      </c>
      <c r="M16" s="33">
        <f>+F46+F51+F52+F21+F25</f>
        <v>3955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12494</v>
      </c>
      <c r="J17" s="34">
        <v>2484</v>
      </c>
      <c r="K17" s="34">
        <v>4526</v>
      </c>
      <c r="L17" s="34">
        <v>5422</v>
      </c>
      <c r="M17" s="34">
        <v>62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7773</v>
      </c>
      <c r="J18" s="34">
        <v>2193</v>
      </c>
      <c r="K18" s="34">
        <v>5199</v>
      </c>
      <c r="L18" s="34">
        <v>370</v>
      </c>
      <c r="M18" s="34">
        <v>11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197961</v>
      </c>
      <c r="J19" s="34">
        <f>+J16-J17-J18</f>
        <v>38713</v>
      </c>
      <c r="K19" s="34">
        <f>+K16-K17-K18</f>
        <v>109603</v>
      </c>
      <c r="L19" s="34">
        <f>+L16-L17-L18</f>
        <v>45763</v>
      </c>
      <c r="M19" s="34">
        <f>+M16-M17-M18</f>
        <v>3882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5739</v>
      </c>
      <c r="J20" s="42">
        <v>968</v>
      </c>
      <c r="K20" s="42">
        <v>2529</v>
      </c>
      <c r="L20" s="42">
        <v>2238</v>
      </c>
      <c r="M20" s="42">
        <v>4</v>
      </c>
    </row>
    <row r="21" spans="2:13" s="13" customFormat="1" ht="16.149999999999999" customHeight="1">
      <c r="B21" s="33">
        <v>61627</v>
      </c>
      <c r="C21" s="33">
        <v>9043</v>
      </c>
      <c r="D21" s="33">
        <v>29449</v>
      </c>
      <c r="E21" s="33">
        <v>22046</v>
      </c>
      <c r="F21" s="33">
        <v>1089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156601</v>
      </c>
      <c r="C23" s="36">
        <f>+J16-C21</f>
        <v>34347</v>
      </c>
      <c r="D23" s="36">
        <f>+K16-D21</f>
        <v>89879</v>
      </c>
      <c r="E23" s="36">
        <f>+L16-E21</f>
        <v>29509</v>
      </c>
      <c r="F23" s="36">
        <f>+M16-F21</f>
        <v>2866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f>SUM(C25:F25)</f>
        <v>28299</v>
      </c>
      <c r="C25" s="33">
        <v>10088</v>
      </c>
      <c r="D25" s="33">
        <v>11954</v>
      </c>
      <c r="E25" s="33">
        <v>5944</v>
      </c>
      <c r="F25" s="33">
        <v>313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128302</v>
      </c>
      <c r="C27" s="36">
        <f>+C23-C25</f>
        <v>24259</v>
      </c>
      <c r="D27" s="36">
        <f>+D23-D25</f>
        <v>77925</v>
      </c>
      <c r="E27" s="36">
        <f>+E23-E25</f>
        <v>23565</v>
      </c>
      <c r="F27" s="36">
        <f>+F23-F25</f>
        <v>2553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128302</v>
      </c>
      <c r="J44" s="38">
        <f>+C27</f>
        <v>24259</v>
      </c>
      <c r="K44" s="38">
        <f>+D27</f>
        <v>77925</v>
      </c>
      <c r="L44" s="38">
        <f>+E27</f>
        <v>23565</v>
      </c>
      <c r="M44" s="38">
        <f>+F27</f>
        <v>2553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127668</v>
      </c>
      <c r="C46" s="33">
        <v>24034</v>
      </c>
      <c r="D46" s="33">
        <v>77574</v>
      </c>
      <c r="E46" s="33">
        <v>23529</v>
      </c>
      <c r="F46" s="33">
        <v>2531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99438</v>
      </c>
      <c r="C47" s="34">
        <v>18673</v>
      </c>
      <c r="D47" s="34">
        <v>60627</v>
      </c>
      <c r="E47" s="34">
        <v>18126</v>
      </c>
      <c r="F47" s="34">
        <v>2012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28230</v>
      </c>
      <c r="C48" s="34">
        <f>SUM(C49:C50)</f>
        <v>5361</v>
      </c>
      <c r="D48" s="34">
        <f>SUM(D49:D50)</f>
        <v>16947</v>
      </c>
      <c r="E48" s="34">
        <f>SUM(E49:E50)</f>
        <v>5403</v>
      </c>
      <c r="F48" s="34">
        <f>SUM(F49:F50)</f>
        <v>519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21101</v>
      </c>
      <c r="C49" s="84">
        <v>2492</v>
      </c>
      <c r="D49" s="84">
        <v>12987</v>
      </c>
      <c r="E49" s="84">
        <v>5128</v>
      </c>
      <c r="F49" s="84">
        <v>494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7129</v>
      </c>
      <c r="C50" s="84">
        <v>2869</v>
      </c>
      <c r="D50" s="84">
        <v>3960</v>
      </c>
      <c r="E50" s="84">
        <v>275</v>
      </c>
      <c r="F50" s="84">
        <v>25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634</v>
      </c>
      <c r="C51" s="33">
        <v>225</v>
      </c>
      <c r="D51" s="33">
        <v>351</v>
      </c>
      <c r="E51" s="33">
        <v>36</v>
      </c>
      <c r="F51" s="33">
        <v>22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141184</v>
      </c>
      <c r="J70" s="33">
        <f>+J71+J75</f>
        <v>97846</v>
      </c>
      <c r="K70" s="33">
        <f>+K71+K75</f>
        <v>16909</v>
      </c>
      <c r="L70" s="33">
        <f>+L71+L75</f>
        <v>26429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119990</v>
      </c>
      <c r="J71" s="34">
        <f>+J72+J73+J74</f>
        <v>94862</v>
      </c>
      <c r="K71" s="34">
        <f>+K72+K73+K74</f>
        <v>16218</v>
      </c>
      <c r="L71" s="34">
        <f>+L72+L73+L74</f>
        <v>8910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79239</v>
      </c>
      <c r="J72" s="34">
        <v>70396</v>
      </c>
      <c r="K72" s="34">
        <v>3006</v>
      </c>
      <c r="L72" s="34">
        <v>5837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129</v>
      </c>
      <c r="J73" s="34">
        <v>29</v>
      </c>
      <c r="K73" s="34">
        <v>56</v>
      </c>
      <c r="L73" s="34">
        <v>44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40622</v>
      </c>
      <c r="J74" s="34">
        <v>24437</v>
      </c>
      <c r="K74" s="34">
        <v>13156</v>
      </c>
      <c r="L74" s="34">
        <v>3029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21194</v>
      </c>
      <c r="J75" s="34">
        <v>2984</v>
      </c>
      <c r="K75" s="34">
        <v>691</v>
      </c>
      <c r="L75" s="34">
        <v>17519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-12026</v>
      </c>
      <c r="J76" s="33">
        <f>+J77+J78</f>
        <v>-5510</v>
      </c>
      <c r="K76" s="33">
        <f>+K77+K78</f>
        <v>-3037</v>
      </c>
      <c r="L76" s="33">
        <f>+L77+L78</f>
        <v>-1166</v>
      </c>
      <c r="M76" s="33">
        <f>+M77+M78</f>
        <v>-2313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-7398</v>
      </c>
      <c r="J77" s="34">
        <v>-4426</v>
      </c>
      <c r="K77" s="34">
        <v>-1864</v>
      </c>
      <c r="L77" s="34">
        <v>-1108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-4628</v>
      </c>
      <c r="J78" s="34">
        <v>-1084</v>
      </c>
      <c r="K78" s="34">
        <v>-1173</v>
      </c>
      <c r="L78" s="34">
        <v>-58</v>
      </c>
      <c r="M78" s="34">
        <v>-2313</v>
      </c>
    </row>
    <row r="79" spans="2:13" s="13" customFormat="1" ht="16.149999999999999" customHeight="1">
      <c r="B79" s="33">
        <f>+B80+B81+B82</f>
        <v>29604</v>
      </c>
      <c r="C79" s="33">
        <f>+C80+C81+C82</f>
        <v>26492</v>
      </c>
      <c r="D79" s="33">
        <f>+D80+D81+D82</f>
        <v>4201</v>
      </c>
      <c r="E79" s="33">
        <f>+E80+E81+E82</f>
        <v>566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8263</v>
      </c>
      <c r="J79" s="33">
        <f>+J80+J81+J82</f>
        <v>8448</v>
      </c>
      <c r="K79" s="33">
        <f>+K80+K81+K82</f>
        <v>483</v>
      </c>
      <c r="L79" s="33">
        <f>+L80+L81+L82</f>
        <v>518</v>
      </c>
      <c r="M79" s="33">
        <f>+M80+M81+M82</f>
        <v>469</v>
      </c>
    </row>
    <row r="80" spans="2:13" s="15" customFormat="1" ht="16.149999999999999" customHeight="1">
      <c r="B80" s="34">
        <v>29593</v>
      </c>
      <c r="C80" s="43">
        <v>26484</v>
      </c>
      <c r="D80" s="43">
        <v>4201</v>
      </c>
      <c r="E80" s="43">
        <v>563</v>
      </c>
      <c r="F80" s="43">
        <v>0</v>
      </c>
      <c r="G80" s="23" t="s">
        <v>50</v>
      </c>
      <c r="H80" s="23" t="s">
        <v>133</v>
      </c>
      <c r="I80" s="43">
        <v>2957</v>
      </c>
      <c r="J80" s="43">
        <v>3413</v>
      </c>
      <c r="K80" s="43">
        <v>387</v>
      </c>
      <c r="L80" s="43">
        <v>343</v>
      </c>
      <c r="M80" s="43">
        <v>469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4705</v>
      </c>
      <c r="J81" s="43">
        <v>4533</v>
      </c>
      <c r="K81" s="43">
        <v>88</v>
      </c>
      <c r="L81" s="43">
        <v>84</v>
      </c>
      <c r="M81" s="43">
        <v>0</v>
      </c>
    </row>
    <row r="82" spans="2:13" s="15" customFormat="1" ht="16.149999999999999" customHeight="1">
      <c r="B82" s="34">
        <v>11</v>
      </c>
      <c r="C82" s="43">
        <v>8</v>
      </c>
      <c r="D82" s="43">
        <v>0</v>
      </c>
      <c r="E82" s="43">
        <v>3</v>
      </c>
      <c r="F82" s="43">
        <v>0</v>
      </c>
      <c r="G82" s="23" t="s">
        <v>53</v>
      </c>
      <c r="H82" s="23" t="s">
        <v>54</v>
      </c>
      <c r="I82" s="43">
        <v>601</v>
      </c>
      <c r="J82" s="43">
        <v>502</v>
      </c>
      <c r="K82" s="43">
        <v>8</v>
      </c>
      <c r="L82" s="43">
        <v>91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107817</v>
      </c>
      <c r="C85" s="36">
        <f>+J68+J70+J76+J79-C79</f>
        <v>74292</v>
      </c>
      <c r="D85" s="36">
        <f>+K68+K70+K76+K79-D79</f>
        <v>10154</v>
      </c>
      <c r="E85" s="36">
        <f>+L68+L70+L76+L79-E79</f>
        <v>25215</v>
      </c>
      <c r="F85" s="36">
        <f>+M68+M70+M76+M79-F79</f>
        <v>-1844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107817</v>
      </c>
      <c r="J100" s="38">
        <f>+C85</f>
        <v>74292</v>
      </c>
      <c r="K100" s="38">
        <f>+D85</f>
        <v>10154</v>
      </c>
      <c r="L100" s="38">
        <f>+E85</f>
        <v>25215</v>
      </c>
      <c r="M100" s="38">
        <f>+F85</f>
        <v>-1844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-51</v>
      </c>
      <c r="C102" s="33">
        <f>+C103+C104</f>
        <v>-61</v>
      </c>
      <c r="D102" s="33">
        <f>+D103+D104</f>
        <v>-11</v>
      </c>
      <c r="E102" s="33">
        <f>+E103+E104</f>
        <v>21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127284</v>
      </c>
      <c r="J102" s="33">
        <f>+J103+J104</f>
        <v>73017</v>
      </c>
      <c r="K102" s="33">
        <f>+K103+K104</f>
        <v>44587</v>
      </c>
      <c r="L102" s="33">
        <f>+L103+L104</f>
        <v>9680</v>
      </c>
      <c r="M102" s="33">
        <f>+M103+M104</f>
        <v>0</v>
      </c>
    </row>
    <row r="103" spans="2:13" s="15" customFormat="1" ht="16.149999999999999" customHeight="1">
      <c r="B103" s="34">
        <v>-51</v>
      </c>
      <c r="C103" s="34">
        <v>-61</v>
      </c>
      <c r="D103" s="34">
        <v>-11</v>
      </c>
      <c r="E103" s="34">
        <v>21</v>
      </c>
      <c r="F103" s="34">
        <v>0</v>
      </c>
      <c r="G103" s="62" t="s">
        <v>60</v>
      </c>
      <c r="H103" s="23" t="s">
        <v>61</v>
      </c>
      <c r="I103" s="34">
        <v>122936</v>
      </c>
      <c r="J103" s="34">
        <v>72629</v>
      </c>
      <c r="K103" s="34">
        <v>43391</v>
      </c>
      <c r="L103" s="34">
        <v>6916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4348</v>
      </c>
      <c r="J104" s="34">
        <v>388</v>
      </c>
      <c r="K104" s="34">
        <v>1196</v>
      </c>
      <c r="L104" s="34">
        <v>2764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149450</v>
      </c>
      <c r="J105" s="33">
        <f>+J106+J107+J108</f>
        <v>9993</v>
      </c>
      <c r="K105" s="33">
        <f>+K106+K107+K108</f>
        <v>320</v>
      </c>
      <c r="L105" s="33">
        <f>+L106+L107+L108</f>
        <v>275</v>
      </c>
      <c r="M105" s="33">
        <f>+M106+M107+M108</f>
        <v>138862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103358</v>
      </c>
      <c r="J106" s="34">
        <v>2046</v>
      </c>
      <c r="K106" s="34">
        <v>0</v>
      </c>
      <c r="L106" s="34">
        <v>0</v>
      </c>
      <c r="M106" s="34">
        <v>101312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7129</v>
      </c>
      <c r="J107" s="34">
        <v>6509</v>
      </c>
      <c r="K107" s="34">
        <v>320</v>
      </c>
      <c r="L107" s="34">
        <v>275</v>
      </c>
      <c r="M107" s="34">
        <v>25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38963</v>
      </c>
      <c r="J108" s="34">
        <v>1438</v>
      </c>
      <c r="K108" s="34">
        <v>0</v>
      </c>
      <c r="L108" s="34">
        <v>0</v>
      </c>
      <c r="M108" s="34">
        <v>37525</v>
      </c>
    </row>
    <row r="109" spans="2:13" s="13" customFormat="1" ht="28">
      <c r="B109" s="33">
        <v>185279</v>
      </c>
      <c r="C109" s="33">
        <v>19081</v>
      </c>
      <c r="D109" s="33">
        <v>3800</v>
      </c>
      <c r="E109" s="33">
        <v>539</v>
      </c>
      <c r="F109" s="33">
        <v>161859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157824</v>
      </c>
      <c r="C110" s="34">
        <v>0</v>
      </c>
      <c r="D110" s="34">
        <v>1</v>
      </c>
      <c r="E110" s="34">
        <v>0</v>
      </c>
      <c r="F110" s="34">
        <v>157823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17664</v>
      </c>
      <c r="C111" s="34">
        <v>16960</v>
      </c>
      <c r="D111" s="34">
        <v>404</v>
      </c>
      <c r="E111" s="34">
        <v>275</v>
      </c>
      <c r="F111" s="34">
        <v>25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9791</v>
      </c>
      <c r="C112" s="34">
        <v>2121</v>
      </c>
      <c r="D112" s="34">
        <v>3395</v>
      </c>
      <c r="E112" s="34">
        <v>264</v>
      </c>
      <c r="F112" s="34">
        <v>4011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17603</v>
      </c>
      <c r="C113" s="33">
        <f>+C114+C115+C116+C117+C118+C119</f>
        <v>126972</v>
      </c>
      <c r="D113" s="33">
        <f>+D114+D115+D116+D117+D118+D119</f>
        <v>20494</v>
      </c>
      <c r="E113" s="33">
        <f>+E114+E115+E116+E117+E118+E119</f>
        <v>13902</v>
      </c>
      <c r="F113" s="33">
        <f>+F114+F115+F116+F117+F118+F119</f>
        <v>4058</v>
      </c>
      <c r="G113" s="61" t="s">
        <v>69</v>
      </c>
      <c r="H113" s="47" t="s">
        <v>70</v>
      </c>
      <c r="I113" s="33">
        <f>+I114+I115+I116+I117+I118+I119</f>
        <v>8362</v>
      </c>
      <c r="J113" s="33">
        <f>+J114+J115+J116+J117+J118+J119</f>
        <v>15608</v>
      </c>
      <c r="K113" s="33">
        <f>+K114+K115+K116+K117+K118+K119</f>
        <v>97472</v>
      </c>
      <c r="L113" s="33">
        <f>+L114+L115+L116+L117+L118+L119</f>
        <v>27372</v>
      </c>
      <c r="M113" s="33">
        <f>+M114+M115+M116+M117+M118+M119</f>
        <v>15733</v>
      </c>
    </row>
    <row r="114" spans="2:14" s="15" customFormat="1" ht="16.149999999999999" customHeight="1">
      <c r="B114" s="34">
        <v>225</v>
      </c>
      <c r="C114" s="34">
        <v>29</v>
      </c>
      <c r="D114" s="34">
        <v>85</v>
      </c>
      <c r="E114" s="34">
        <v>109</v>
      </c>
      <c r="F114" s="34">
        <v>2</v>
      </c>
      <c r="G114" s="62" t="s">
        <v>71</v>
      </c>
      <c r="H114" s="23" t="s">
        <v>72</v>
      </c>
      <c r="I114" s="34">
        <v>87</v>
      </c>
      <c r="J114" s="34">
        <v>87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-21</v>
      </c>
      <c r="C115" s="34">
        <v>-21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158</v>
      </c>
      <c r="J115" s="34">
        <v>13</v>
      </c>
      <c r="K115" s="34">
        <v>42</v>
      </c>
      <c r="L115" s="34">
        <v>103</v>
      </c>
      <c r="M115" s="34">
        <v>0</v>
      </c>
    </row>
    <row r="116" spans="2:14" s="15" customFormat="1" ht="16.149999999999999" customHeight="1">
      <c r="B116" s="34">
        <v>0</v>
      </c>
      <c r="C116" s="34">
        <v>113491</v>
      </c>
      <c r="D116" s="34">
        <v>18140</v>
      </c>
      <c r="E116" s="34">
        <v>12149</v>
      </c>
      <c r="F116" s="34">
        <v>4043</v>
      </c>
      <c r="G116" s="62" t="s">
        <v>75</v>
      </c>
      <c r="H116" s="23" t="s">
        <v>160</v>
      </c>
      <c r="I116" s="34">
        <v>0</v>
      </c>
      <c r="J116" s="34">
        <v>12455</v>
      </c>
      <c r="K116" s="34">
        <v>95136</v>
      </c>
      <c r="L116" s="34">
        <v>25550</v>
      </c>
      <c r="M116" s="34">
        <v>14682</v>
      </c>
    </row>
    <row r="117" spans="2:14" s="15" customFormat="1" ht="16.149999999999999" customHeight="1">
      <c r="B117" s="34">
        <v>1079</v>
      </c>
      <c r="C117" s="34">
        <v>1079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1970</v>
      </c>
      <c r="J117" s="34">
        <v>440</v>
      </c>
      <c r="K117" s="34">
        <v>1077</v>
      </c>
      <c r="L117" s="34">
        <v>17</v>
      </c>
      <c r="M117" s="34">
        <v>436</v>
      </c>
    </row>
    <row r="118" spans="2:14" s="15" customFormat="1" ht="16.149999999999999" customHeight="1">
      <c r="B118" s="34">
        <v>6006</v>
      </c>
      <c r="C118" s="34">
        <v>2080</v>
      </c>
      <c r="D118" s="34">
        <v>2269</v>
      </c>
      <c r="E118" s="34">
        <v>1644</v>
      </c>
      <c r="F118" s="34">
        <v>13</v>
      </c>
      <c r="G118" s="23" t="s">
        <v>78</v>
      </c>
      <c r="H118" s="23" t="s">
        <v>79</v>
      </c>
      <c r="I118" s="34">
        <v>6147</v>
      </c>
      <c r="J118" s="34">
        <v>2613</v>
      </c>
      <c r="K118" s="34">
        <v>1217</v>
      </c>
      <c r="L118" s="34">
        <v>1702</v>
      </c>
      <c r="M118" s="34">
        <v>615</v>
      </c>
    </row>
    <row r="119" spans="2:14" s="46" customFormat="1" ht="16.149999999999999" customHeight="1">
      <c r="B119" s="34">
        <v>10314</v>
      </c>
      <c r="C119" s="34">
        <v>10314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190082</v>
      </c>
      <c r="C122" s="36">
        <f>+J100+J102+J105+J113-C102-C109-C113</f>
        <v>26918</v>
      </c>
      <c r="D122" s="36">
        <f>+K100+K102+K105+K113-D102-D109-D113</f>
        <v>128250</v>
      </c>
      <c r="E122" s="36">
        <f>+L100+L102+L105+L113-E102-E109-E113</f>
        <v>48080</v>
      </c>
      <c r="F122" s="36">
        <f>+M100+M102+M105+M113-F102-F109-F113</f>
        <v>-13166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5" ht="3" customHeight="1">
      <c r="B129" s="22"/>
    </row>
    <row r="130" spans="2:15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5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5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5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5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5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5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5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190082</v>
      </c>
      <c r="J137" s="38">
        <f>+C122</f>
        <v>26918</v>
      </c>
      <c r="K137" s="38">
        <f>+D122</f>
        <v>128250</v>
      </c>
      <c r="L137" s="38">
        <f>+E122</f>
        <v>48080</v>
      </c>
      <c r="M137" s="38">
        <f>+F122</f>
        <v>-13166</v>
      </c>
    </row>
    <row r="138" spans="2:15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5" s="13" customFormat="1" ht="16.149999999999999" customHeight="1">
      <c r="B139" s="33">
        <f t="shared" ref="B139" si="0">SUM(C139:F139)</f>
        <v>131662</v>
      </c>
      <c r="C139" s="33">
        <f>+C140+C141</f>
        <v>3133</v>
      </c>
      <c r="D139" s="33">
        <f>+D140+D141</f>
        <v>110388</v>
      </c>
      <c r="E139" s="33">
        <f>+E140+E141</f>
        <v>14752</v>
      </c>
      <c r="F139" s="33">
        <f>+F140+F141</f>
        <v>3389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5"/>
    </row>
    <row r="140" spans="2:15" s="15" customFormat="1" ht="15" customHeight="1">
      <c r="B140" s="34">
        <f>SUM(C140:F140)</f>
        <v>100211</v>
      </c>
      <c r="C140" s="34">
        <v>1607</v>
      </c>
      <c r="D140" s="34">
        <v>81879</v>
      </c>
      <c r="E140" s="34">
        <v>13915</v>
      </c>
      <c r="F140" s="34">
        <v>2810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5" s="15" customFormat="1" ht="27.65" customHeight="1">
      <c r="B141" s="34">
        <f t="shared" ref="B141" si="1">SUM(C141:F141)</f>
        <v>31451</v>
      </c>
      <c r="C141" s="34">
        <v>1526</v>
      </c>
      <c r="D141" s="34">
        <v>28509</v>
      </c>
      <c r="E141" s="34">
        <v>837</v>
      </c>
      <c r="F141" s="34">
        <v>579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5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5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5" s="17" customFormat="1" ht="16" customHeight="1">
      <c r="B144" s="36">
        <f>+I137-B139</f>
        <v>58420</v>
      </c>
      <c r="C144" s="36">
        <f>+J137-C139</f>
        <v>23785</v>
      </c>
      <c r="D144" s="36">
        <f>+K137-D139</f>
        <v>17862</v>
      </c>
      <c r="E144" s="36">
        <f>+L137-E139</f>
        <v>33328</v>
      </c>
      <c r="F144" s="36">
        <f>+M137-F139</f>
        <v>-16555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190082</v>
      </c>
      <c r="J161" s="38">
        <f>+C122</f>
        <v>26918</v>
      </c>
      <c r="K161" s="38">
        <f>+D122</f>
        <v>128250</v>
      </c>
      <c r="L161" s="38">
        <f>+E122</f>
        <v>48080</v>
      </c>
      <c r="M161" s="38">
        <f>+F122</f>
        <v>-13166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223673</v>
      </c>
      <c r="C163" s="33">
        <f>+J16-J17-J18+C141-J20</f>
        <v>39271</v>
      </c>
      <c r="D163" s="33">
        <f>+K16-K17-K18+D141-K20</f>
        <v>135583</v>
      </c>
      <c r="E163" s="33">
        <f>+L16-L17-L18+E141-L20</f>
        <v>44362</v>
      </c>
      <c r="F163" s="33">
        <f>+M16-M17-M18+F141-M20</f>
        <v>4457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131662</v>
      </c>
      <c r="C164" s="34">
        <f>+C139</f>
        <v>3133</v>
      </c>
      <c r="D164" s="34">
        <f>+D139</f>
        <v>110388</v>
      </c>
      <c r="E164" s="34">
        <f>+E139</f>
        <v>14752</v>
      </c>
      <c r="F164" s="34">
        <f>+F139</f>
        <v>3389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92011</v>
      </c>
      <c r="C165" s="34">
        <f>+C163-C164</f>
        <v>36138</v>
      </c>
      <c r="D165" s="34">
        <f>+D163-D164</f>
        <v>25195</v>
      </c>
      <c r="E165" s="34">
        <f>+E163-E164</f>
        <v>29610</v>
      </c>
      <c r="F165" s="34">
        <f>+F163-F164</f>
        <v>1068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-33591</v>
      </c>
      <c r="C169" s="36">
        <f>+J161-C163-C166</f>
        <v>-12353</v>
      </c>
      <c r="D169" s="36">
        <f>+K161-D163-D166</f>
        <v>-7333</v>
      </c>
      <c r="E169" s="36">
        <f>+L161-E163-E166</f>
        <v>3718</v>
      </c>
      <c r="F169" s="36">
        <f>+M161-F163-F166</f>
        <v>-17623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58420</v>
      </c>
      <c r="J184" s="38">
        <f>+C144</f>
        <v>23785</v>
      </c>
      <c r="K184" s="38">
        <f>+D144</f>
        <v>17862</v>
      </c>
      <c r="L184" s="38">
        <f>+E144</f>
        <v>33328</v>
      </c>
      <c r="M184" s="38">
        <f>+F144</f>
        <v>-16555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92011</v>
      </c>
      <c r="C186" s="33">
        <f>+C187</f>
        <v>36138</v>
      </c>
      <c r="D186" s="33">
        <f>+D187</f>
        <v>25195</v>
      </c>
      <c r="E186" s="33">
        <f>+E187</f>
        <v>29610</v>
      </c>
      <c r="F186" s="33">
        <f>+F187</f>
        <v>1068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2">+B165</f>
        <v>92011</v>
      </c>
      <c r="C187" s="34">
        <f t="shared" si="2"/>
        <v>36138</v>
      </c>
      <c r="D187" s="34">
        <f t="shared" si="2"/>
        <v>25195</v>
      </c>
      <c r="E187" s="34">
        <f t="shared" si="2"/>
        <v>29610</v>
      </c>
      <c r="F187" s="34">
        <f t="shared" si="2"/>
        <v>1068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-33591</v>
      </c>
      <c r="C191" s="36">
        <f>+J184-C186</f>
        <v>-12353</v>
      </c>
      <c r="D191" s="36">
        <f>+K184-D186</f>
        <v>-7333</v>
      </c>
      <c r="E191" s="36">
        <f>+L184-E186</f>
        <v>3718</v>
      </c>
      <c r="F191" s="36">
        <f>+M184-F186</f>
        <v>-17623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-33591</v>
      </c>
      <c r="J209" s="38">
        <f>+C191</f>
        <v>-12353</v>
      </c>
      <c r="K209" s="38">
        <f>+D191</f>
        <v>-7333</v>
      </c>
      <c r="L209" s="38">
        <f>+E191</f>
        <v>3718</v>
      </c>
      <c r="M209" s="38">
        <f>+F191</f>
        <v>-17623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11701</v>
      </c>
      <c r="J211" s="33">
        <f>+J212+J213+J214</f>
        <v>3096</v>
      </c>
      <c r="K211" s="33">
        <f>+K212+K213+K214</f>
        <v>7833</v>
      </c>
      <c r="L211" s="33">
        <f>+L212+L213+L214</f>
        <v>4494</v>
      </c>
      <c r="M211" s="33">
        <f>+M212+M213+M214</f>
        <v>167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5595</v>
      </c>
      <c r="J212" s="34">
        <v>377</v>
      </c>
      <c r="K212" s="34">
        <v>2411</v>
      </c>
      <c r="L212" s="34">
        <v>2807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4785</v>
      </c>
      <c r="J213" s="34">
        <v>1700</v>
      </c>
      <c r="K213" s="34">
        <v>2818</v>
      </c>
      <c r="L213" s="34">
        <v>117</v>
      </c>
      <c r="M213" s="34">
        <v>150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1321</v>
      </c>
      <c r="J214" s="34">
        <v>1019</v>
      </c>
      <c r="K214" s="34">
        <v>2604</v>
      </c>
      <c r="L214" s="34">
        <v>1570</v>
      </c>
      <c r="M214" s="34">
        <v>17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273</v>
      </c>
      <c r="K216" s="35">
        <v>2183</v>
      </c>
      <c r="L216" s="35">
        <v>1416</v>
      </c>
      <c r="M216" s="35">
        <v>17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-10840</v>
      </c>
      <c r="J217" s="33">
        <f>+J218+J219+J220</f>
        <v>-9580</v>
      </c>
      <c r="K217" s="33">
        <f>+K218+K219+K220</f>
        <v>-4283</v>
      </c>
      <c r="L217" s="33">
        <f>+L218+L219+L220</f>
        <v>-862</v>
      </c>
      <c r="M217" s="33">
        <f>+M218+M219+M220</f>
        <v>-4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-3917</v>
      </c>
      <c r="J219" s="34">
        <v>-1267</v>
      </c>
      <c r="K219" s="34">
        <v>-2159</v>
      </c>
      <c r="L219" s="34">
        <v>-488</v>
      </c>
      <c r="M219" s="34">
        <v>-3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-6923</v>
      </c>
      <c r="J220" s="34">
        <v>-8313</v>
      </c>
      <c r="K220" s="34">
        <v>-2124</v>
      </c>
      <c r="L220" s="34">
        <v>-374</v>
      </c>
      <c r="M220" s="34">
        <v>-1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-2215</v>
      </c>
      <c r="K222" s="35">
        <v>-1443</v>
      </c>
      <c r="L222" s="35">
        <v>-230</v>
      </c>
      <c r="M222" s="35">
        <v>-1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-32730</v>
      </c>
      <c r="C225" s="36">
        <f>+J209+J211+J217</f>
        <v>-18837</v>
      </c>
      <c r="D225" s="36">
        <f>+K209+K211+K217</f>
        <v>-3783</v>
      </c>
      <c r="E225" s="36">
        <f>+L209+L211+L217</f>
        <v>7350</v>
      </c>
      <c r="F225" s="36">
        <f>+M209+M211+M217</f>
        <v>-17460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-32730</v>
      </c>
      <c r="J240" s="38">
        <f>+C225</f>
        <v>-18837</v>
      </c>
      <c r="K240" s="38">
        <f>+D225</f>
        <v>-3783</v>
      </c>
      <c r="L240" s="38">
        <f>+E225</f>
        <v>7350</v>
      </c>
      <c r="M240" s="38">
        <f>+F225</f>
        <v>-17460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25869</v>
      </c>
      <c r="C242" s="33">
        <f t="shared" ref="C242:F242" si="3">C243+C245+C246</f>
        <v>7651</v>
      </c>
      <c r="D242" s="33">
        <f t="shared" si="3"/>
        <v>11362</v>
      </c>
      <c r="E242" s="33">
        <f t="shared" si="3"/>
        <v>6688</v>
      </c>
      <c r="F242" s="33">
        <f t="shared" si="3"/>
        <v>168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25889</v>
      </c>
      <c r="C243" s="37">
        <v>7642</v>
      </c>
      <c r="D243" s="37">
        <v>11369</v>
      </c>
      <c r="E243" s="37">
        <v>6710</v>
      </c>
      <c r="F243" s="37">
        <v>168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f>-B25</f>
        <v>-28299</v>
      </c>
      <c r="C244" s="33">
        <f t="shared" ref="C244:F244" si="4">-C25</f>
        <v>-10088</v>
      </c>
      <c r="D244" s="33">
        <f t="shared" si="4"/>
        <v>-11954</v>
      </c>
      <c r="E244" s="33">
        <f t="shared" si="4"/>
        <v>-5944</v>
      </c>
      <c r="F244" s="33">
        <f t="shared" si="4"/>
        <v>-313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-27</v>
      </c>
      <c r="C245" s="37">
        <v>2</v>
      </c>
      <c r="D245" s="37">
        <v>-7</v>
      </c>
      <c r="E245" s="37">
        <v>-22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7</v>
      </c>
      <c r="C246" s="37">
        <v>7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643</v>
      </c>
      <c r="C247" s="33">
        <v>405</v>
      </c>
      <c r="D247" s="33">
        <v>-3</v>
      </c>
      <c r="E247" s="33">
        <v>246</v>
      </c>
      <c r="F247" s="33">
        <v>-5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-30943</v>
      </c>
      <c r="C249" s="36">
        <f t="shared" ref="C249:F249" si="5">+J240-C243-C244-C245-C247-C246</f>
        <v>-16805</v>
      </c>
      <c r="D249" s="36">
        <f t="shared" si="5"/>
        <v>-3188</v>
      </c>
      <c r="E249" s="36">
        <f t="shared" si="5"/>
        <v>6360</v>
      </c>
      <c r="F249" s="36">
        <f t="shared" si="5"/>
        <v>-17310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phoneticPr fontId="37" type="noConversion"/>
  <conditionalFormatting sqref="B46:F46">
    <cfRule type="cellIs" dxfId="23" priority="2" operator="notEqual">
      <formula>B47+B48</formula>
    </cfRule>
  </conditionalFormatting>
  <conditionalFormatting sqref="B109:F109">
    <cfRule type="cellIs" dxfId="22" priority="1" operator="notEqual">
      <formula>B110+B111+B112</formula>
    </cfRule>
  </conditionalFormatting>
  <hyperlinks>
    <hyperlink ref="M4" location="Indice!A1" display="indice" xr:uid="{00000000-0004-0000-2F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6" tint="0.39997558519241921"/>
  </sheetPr>
  <dimension ref="A1:J251"/>
  <sheetViews>
    <sheetView zoomScaleNormal="100" workbookViewId="0">
      <pane ySplit="4" topLeftCell="A109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273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43390</v>
      </c>
      <c r="H16" s="33">
        <f>+C46+C51+C52+C21+C25</f>
        <v>29589</v>
      </c>
      <c r="I16" s="33">
        <f>+D46+D51+D52+D21+D25</f>
        <v>13801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2484</v>
      </c>
      <c r="H17" s="34">
        <v>341</v>
      </c>
      <c r="I17" s="34">
        <v>2143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2193</v>
      </c>
      <c r="H18" s="34">
        <v>154</v>
      </c>
      <c r="I18" s="34">
        <v>2039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38713</v>
      </c>
      <c r="H19" s="34">
        <f>+H16-H17-H18</f>
        <v>29094</v>
      </c>
      <c r="I19" s="34">
        <f>+I16-I17-I18</f>
        <v>9619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968</v>
      </c>
      <c r="H20" s="42">
        <v>727</v>
      </c>
      <c r="I20" s="42">
        <v>241</v>
      </c>
    </row>
    <row r="21" spans="2:9" s="13" customFormat="1" ht="16.149999999999999" customHeight="1">
      <c r="B21" s="33">
        <v>9043</v>
      </c>
      <c r="C21" s="33">
        <v>4606</v>
      </c>
      <c r="D21" s="33">
        <v>4437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34347</v>
      </c>
      <c r="C23" s="36">
        <f>+H16-C21</f>
        <v>24983</v>
      </c>
      <c r="D23" s="36">
        <f>+I16-D21</f>
        <v>9364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10088</v>
      </c>
      <c r="C25" s="33">
        <v>6584</v>
      </c>
      <c r="D25" s="33">
        <v>3504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24259</v>
      </c>
      <c r="C27" s="36">
        <f>+C23-C25</f>
        <v>18399</v>
      </c>
      <c r="D27" s="36">
        <f>+D23-D25</f>
        <v>5860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24259</v>
      </c>
      <c r="H44" s="38">
        <f>+C27</f>
        <v>18399</v>
      </c>
      <c r="I44" s="38">
        <f>+D27</f>
        <v>5860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24034</v>
      </c>
      <c r="C46" s="33">
        <v>18363</v>
      </c>
      <c r="D46" s="33">
        <v>5671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18673</v>
      </c>
      <c r="C47" s="34">
        <v>13873</v>
      </c>
      <c r="D47" s="34">
        <v>4800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5361</v>
      </c>
      <c r="C48" s="34">
        <f>SUM(C49:C50)</f>
        <v>4490</v>
      </c>
      <c r="D48" s="34">
        <f>SUM(D49:D50)</f>
        <v>871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2492</v>
      </c>
      <c r="C49" s="84">
        <v>1648</v>
      </c>
      <c r="D49" s="84">
        <v>844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2869</v>
      </c>
      <c r="C50" s="84">
        <v>2842</v>
      </c>
      <c r="D50" s="84">
        <v>27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225</v>
      </c>
      <c r="C51" s="33">
        <v>36</v>
      </c>
      <c r="D51" s="33">
        <v>189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97846</v>
      </c>
      <c r="H70" s="33">
        <f>+H71+H75</f>
        <v>96011</v>
      </c>
      <c r="I70" s="33">
        <f>+I71+I75</f>
        <v>1835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94862</v>
      </c>
      <c r="H71" s="34">
        <f>+H72+H73+H74</f>
        <v>94455</v>
      </c>
      <c r="I71" s="34">
        <f>+I72+I73+I74</f>
        <v>407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70396</v>
      </c>
      <c r="H72" s="34">
        <v>70396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29</v>
      </c>
      <c r="H73" s="34">
        <v>29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24437</v>
      </c>
      <c r="H74" s="34">
        <v>24030</v>
      </c>
      <c r="I74" s="34">
        <v>407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2984</v>
      </c>
      <c r="H75" s="34">
        <v>1556</v>
      </c>
      <c r="I75" s="34">
        <v>1428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-5510</v>
      </c>
      <c r="H76" s="33">
        <f>+H77+H78</f>
        <v>-4937</v>
      </c>
      <c r="I76" s="33">
        <f>+I77+I78</f>
        <v>-573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-4426</v>
      </c>
      <c r="H77" s="34">
        <v>-4412</v>
      </c>
      <c r="I77" s="34">
        <v>-14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-1084</v>
      </c>
      <c r="H78" s="34">
        <v>-525</v>
      </c>
      <c r="I78" s="34">
        <v>-559</v>
      </c>
    </row>
    <row r="79" spans="2:9" s="13" customFormat="1" ht="16.149999999999999" customHeight="1">
      <c r="B79" s="33">
        <f>+B80+B81+B82</f>
        <v>26492</v>
      </c>
      <c r="C79" s="33">
        <f>+C80+C81+C82</f>
        <v>26402</v>
      </c>
      <c r="D79" s="33">
        <f>+D80+D81+D82</f>
        <v>390</v>
      </c>
      <c r="E79" s="61" t="s">
        <v>48</v>
      </c>
      <c r="F79" s="47" t="s">
        <v>49</v>
      </c>
      <c r="G79" s="33">
        <f>G80+G81+G82</f>
        <v>8448</v>
      </c>
      <c r="H79" s="33">
        <f>+H80+H81+H82</f>
        <v>7766</v>
      </c>
      <c r="I79" s="33">
        <f>+I80+I81+I82</f>
        <v>982</v>
      </c>
    </row>
    <row r="80" spans="2:9" s="15" customFormat="1" ht="16.149999999999999" customHeight="1">
      <c r="B80" s="34">
        <v>26484</v>
      </c>
      <c r="C80" s="43">
        <v>26394</v>
      </c>
      <c r="D80" s="43">
        <v>390</v>
      </c>
      <c r="E80" s="23" t="s">
        <v>50</v>
      </c>
      <c r="F80" s="23" t="s">
        <v>133</v>
      </c>
      <c r="G80" s="43">
        <v>3413</v>
      </c>
      <c r="H80" s="43">
        <v>2957</v>
      </c>
      <c r="I80" s="43">
        <v>756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4533</v>
      </c>
      <c r="H81" s="43">
        <v>4307</v>
      </c>
      <c r="I81" s="43">
        <v>226</v>
      </c>
    </row>
    <row r="82" spans="2:9" s="15" customFormat="1" ht="16.149999999999999" customHeight="1">
      <c r="B82" s="34">
        <v>8</v>
      </c>
      <c r="C82" s="43">
        <v>8</v>
      </c>
      <c r="D82" s="43">
        <v>0</v>
      </c>
      <c r="E82" s="23" t="s">
        <v>53</v>
      </c>
      <c r="F82" s="23" t="s">
        <v>54</v>
      </c>
      <c r="G82" s="43">
        <v>502</v>
      </c>
      <c r="H82" s="43">
        <v>502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74292</v>
      </c>
      <c r="C85" s="36">
        <f>+H68+H70+H76+H79-C79</f>
        <v>72438</v>
      </c>
      <c r="D85" s="36">
        <f>+I68+I70+I76+I79-D79</f>
        <v>1854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74292</v>
      </c>
      <c r="H100" s="38">
        <f>+C85</f>
        <v>72438</v>
      </c>
      <c r="I100" s="38">
        <f>+D85</f>
        <v>1854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-61</v>
      </c>
      <c r="C102" s="33">
        <f>+C103+C104</f>
        <v>0</v>
      </c>
      <c r="D102" s="33">
        <f>+D103+D104</f>
        <v>-61</v>
      </c>
      <c r="E102" s="61" t="s">
        <v>58</v>
      </c>
      <c r="F102" s="47" t="s">
        <v>59</v>
      </c>
      <c r="G102" s="33">
        <f>+G103+G104</f>
        <v>73017</v>
      </c>
      <c r="H102" s="33">
        <f>+H103+H104</f>
        <v>72686</v>
      </c>
      <c r="I102" s="33">
        <f>+I103+I104</f>
        <v>331</v>
      </c>
    </row>
    <row r="103" spans="2:9" s="15" customFormat="1" ht="16.149999999999999" customHeight="1">
      <c r="B103" s="34">
        <v>-61</v>
      </c>
      <c r="C103" s="34">
        <v>0</v>
      </c>
      <c r="D103" s="34">
        <v>-61</v>
      </c>
      <c r="E103" s="62" t="s">
        <v>60</v>
      </c>
      <c r="F103" s="23" t="s">
        <v>61</v>
      </c>
      <c r="G103" s="34">
        <v>72629</v>
      </c>
      <c r="H103" s="34">
        <v>72629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388</v>
      </c>
      <c r="H104" s="34">
        <v>57</v>
      </c>
      <c r="I104" s="34">
        <v>331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9993</v>
      </c>
      <c r="H105" s="33">
        <f>+H106+H107+H108</f>
        <v>7468</v>
      </c>
      <c r="I105" s="33">
        <f>+I106+I107+I108</f>
        <v>2525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2046</v>
      </c>
      <c r="H106" s="34">
        <v>0</v>
      </c>
      <c r="I106" s="34">
        <v>2046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6509</v>
      </c>
      <c r="H107" s="34">
        <v>6482</v>
      </c>
      <c r="I107" s="34">
        <v>27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1438</v>
      </c>
      <c r="H108" s="34">
        <v>986</v>
      </c>
      <c r="I108" s="34">
        <v>452</v>
      </c>
    </row>
    <row r="109" spans="2:9" s="13" customFormat="1" ht="14">
      <c r="B109" s="33">
        <v>19081</v>
      </c>
      <c r="C109" s="33">
        <v>16748</v>
      </c>
      <c r="D109" s="33">
        <v>2333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16960</v>
      </c>
      <c r="C111" s="34">
        <v>14691</v>
      </c>
      <c r="D111" s="34">
        <v>2269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2121</v>
      </c>
      <c r="C112" s="34">
        <v>2057</v>
      </c>
      <c r="D112" s="34">
        <v>64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126972</v>
      </c>
      <c r="C113" s="33">
        <f>+C114+C115+C116+C117+C118+C119</f>
        <v>132722</v>
      </c>
      <c r="D113" s="33">
        <f>+D114+D115+D116+D117+D118+D119</f>
        <v>943</v>
      </c>
      <c r="E113" s="61" t="s">
        <v>69</v>
      </c>
      <c r="F113" s="47" t="s">
        <v>70</v>
      </c>
      <c r="G113" s="33">
        <f>+G114+G115+G116+G117+G118+G119</f>
        <v>15608</v>
      </c>
      <c r="H113" s="33">
        <f>+H114+H115+H116+H117+H118+H119</f>
        <v>14675</v>
      </c>
      <c r="I113" s="33">
        <f>+I114+I115+I116+I117+I118+I119</f>
        <v>7626</v>
      </c>
    </row>
    <row r="114" spans="2:10" s="15" customFormat="1" ht="16.149999999999999" customHeight="1">
      <c r="B114" s="34">
        <v>29</v>
      </c>
      <c r="C114" s="34">
        <v>10</v>
      </c>
      <c r="D114" s="34">
        <v>19</v>
      </c>
      <c r="E114" s="62" t="s">
        <v>71</v>
      </c>
      <c r="F114" s="23" t="s">
        <v>72</v>
      </c>
      <c r="G114" s="34">
        <v>87</v>
      </c>
      <c r="H114" s="34">
        <v>87</v>
      </c>
      <c r="I114" s="34">
        <v>0</v>
      </c>
    </row>
    <row r="115" spans="2:10" s="15" customFormat="1" ht="16.149999999999999" customHeight="1">
      <c r="B115" s="34">
        <v>-21</v>
      </c>
      <c r="C115" s="34">
        <v>-21</v>
      </c>
      <c r="D115" s="34">
        <v>0</v>
      </c>
      <c r="E115" s="62" t="s">
        <v>73</v>
      </c>
      <c r="F115" s="23" t="s">
        <v>74</v>
      </c>
      <c r="G115" s="34">
        <v>13</v>
      </c>
      <c r="H115" s="34">
        <v>9</v>
      </c>
      <c r="I115" s="34">
        <v>4</v>
      </c>
    </row>
    <row r="116" spans="2:10" s="15" customFormat="1" ht="16.149999999999999" customHeight="1">
      <c r="B116" s="34">
        <v>113491</v>
      </c>
      <c r="C116" s="34">
        <v>119712</v>
      </c>
      <c r="D116" s="34">
        <v>472</v>
      </c>
      <c r="E116" s="62" t="s">
        <v>75</v>
      </c>
      <c r="F116" s="23" t="s">
        <v>160</v>
      </c>
      <c r="G116" s="34">
        <v>12455</v>
      </c>
      <c r="H116" s="34">
        <v>12508</v>
      </c>
      <c r="I116" s="34">
        <v>6640</v>
      </c>
    </row>
    <row r="117" spans="2:10" s="15" customFormat="1" ht="16.149999999999999" customHeight="1">
      <c r="B117" s="34">
        <v>1079</v>
      </c>
      <c r="C117" s="34">
        <v>936</v>
      </c>
      <c r="D117" s="34">
        <v>143</v>
      </c>
      <c r="E117" s="62" t="s">
        <v>76</v>
      </c>
      <c r="F117" s="23" t="s">
        <v>77</v>
      </c>
      <c r="G117" s="34">
        <v>440</v>
      </c>
      <c r="H117" s="34">
        <v>171</v>
      </c>
      <c r="I117" s="34">
        <v>269</v>
      </c>
    </row>
    <row r="118" spans="2:10" s="15" customFormat="1" ht="16.149999999999999" customHeight="1">
      <c r="B118" s="34">
        <v>2080</v>
      </c>
      <c r="C118" s="34">
        <v>1771</v>
      </c>
      <c r="D118" s="34">
        <v>309</v>
      </c>
      <c r="E118" s="23" t="s">
        <v>78</v>
      </c>
      <c r="F118" s="23" t="s">
        <v>79</v>
      </c>
      <c r="G118" s="34">
        <v>2613</v>
      </c>
      <c r="H118" s="34">
        <v>1900</v>
      </c>
      <c r="I118" s="34">
        <v>713</v>
      </c>
    </row>
    <row r="119" spans="2:10" s="46" customFormat="1" ht="16.149999999999999" customHeight="1">
      <c r="B119" s="34">
        <v>10314</v>
      </c>
      <c r="C119" s="34">
        <v>10314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26918</v>
      </c>
      <c r="C122" s="36">
        <f>+H100+H102+H105+H113-C102-C109-C113</f>
        <v>17797</v>
      </c>
      <c r="D122" s="36">
        <f>+I100+I102+I105+I113-D102-D109-D113</f>
        <v>9121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26918</v>
      </c>
      <c r="H137" s="38">
        <f>+C122</f>
        <v>17797</v>
      </c>
      <c r="I137" s="38">
        <f>+D122</f>
        <v>9121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3133</v>
      </c>
      <c r="C139" s="33">
        <f>+C140+C141</f>
        <v>1750</v>
      </c>
      <c r="D139" s="33">
        <f>+D140+D141</f>
        <v>1383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1607</v>
      </c>
      <c r="C140" s="34">
        <v>901</v>
      </c>
      <c r="D140" s="34">
        <v>706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1526</v>
      </c>
      <c r="C141" s="34">
        <v>849</v>
      </c>
      <c r="D141" s="34">
        <v>677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23785</v>
      </c>
      <c r="C144" s="36">
        <f>+H137-C139</f>
        <v>16047</v>
      </c>
      <c r="D144" s="36">
        <f>+I137-D139</f>
        <v>7738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26918</v>
      </c>
      <c r="H161" s="38">
        <f>+C122</f>
        <v>17797</v>
      </c>
      <c r="I161" s="38">
        <f>+D122</f>
        <v>9121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39271</v>
      </c>
      <c r="C163" s="33">
        <f>+H16-H17-H18+C141-H20</f>
        <v>29216</v>
      </c>
      <c r="D163" s="33">
        <f>+I16-I17-I18+D141-I20</f>
        <v>10055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3133</v>
      </c>
      <c r="C164" s="34">
        <f>+C139</f>
        <v>1750</v>
      </c>
      <c r="D164" s="34">
        <f>+D139</f>
        <v>1383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36138</v>
      </c>
      <c r="C165" s="34">
        <f>+C163-C164</f>
        <v>27466</v>
      </c>
      <c r="D165" s="34">
        <f>+D163-D164</f>
        <v>8672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-12353</v>
      </c>
      <c r="C169" s="36">
        <f>+H161-C163-C166</f>
        <v>-11419</v>
      </c>
      <c r="D169" s="36">
        <f>+I161-D163-D166</f>
        <v>-934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23785</v>
      </c>
      <c r="H184" s="38">
        <f>+C144</f>
        <v>16047</v>
      </c>
      <c r="I184" s="38">
        <f>+D144</f>
        <v>7738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36138</v>
      </c>
      <c r="C186" s="33">
        <f>+C187</f>
        <v>27466</v>
      </c>
      <c r="D186" s="33">
        <f>+D187</f>
        <v>8672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36138</v>
      </c>
      <c r="C187" s="34">
        <f t="shared" si="0"/>
        <v>27466</v>
      </c>
      <c r="D187" s="34">
        <f t="shared" si="0"/>
        <v>8672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-12353</v>
      </c>
      <c r="C191" s="36">
        <f>+H184-C186</f>
        <v>-11419</v>
      </c>
      <c r="D191" s="36">
        <f>+I184-D186</f>
        <v>-934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-12353</v>
      </c>
      <c r="H209" s="38">
        <f>+C191</f>
        <v>-11419</v>
      </c>
      <c r="I209" s="38">
        <f>+D191</f>
        <v>-934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3096</v>
      </c>
      <c r="H211" s="33">
        <f>+H212+H213+H214</f>
        <v>1866</v>
      </c>
      <c r="I211" s="33">
        <f>+I212+I213+I214</f>
        <v>4437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377</v>
      </c>
      <c r="H212" s="34">
        <v>143</v>
      </c>
      <c r="I212" s="34">
        <v>234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1700</v>
      </c>
      <c r="H213" s="34">
        <v>1024</v>
      </c>
      <c r="I213" s="34">
        <v>676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1019</v>
      </c>
      <c r="H214" s="34">
        <v>699</v>
      </c>
      <c r="I214" s="34">
        <v>3527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273</v>
      </c>
      <c r="H216" s="35">
        <v>145</v>
      </c>
      <c r="I216" s="35">
        <v>3335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-9580</v>
      </c>
      <c r="H217" s="33">
        <f>+H218+H219+H220</f>
        <v>-9192</v>
      </c>
      <c r="I217" s="33">
        <f>+I218+I219+I220</f>
        <v>-3595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-1267</v>
      </c>
      <c r="H219" s="34">
        <v>-1032</v>
      </c>
      <c r="I219" s="34">
        <v>-235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-8313</v>
      </c>
      <c r="H220" s="34">
        <v>-8160</v>
      </c>
      <c r="I220" s="34">
        <v>-3360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-2215</v>
      </c>
      <c r="H222" s="35">
        <v>-4885</v>
      </c>
      <c r="I222" s="35">
        <v>-537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-18837</v>
      </c>
      <c r="C225" s="36">
        <f>+H209+H211+H217</f>
        <v>-18745</v>
      </c>
      <c r="D225" s="36">
        <f>+I209+I211+I217</f>
        <v>-92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-18837</v>
      </c>
      <c r="H240" s="38">
        <f>+C225</f>
        <v>-18745</v>
      </c>
      <c r="I240" s="38">
        <f>+D225</f>
        <v>-92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7651</v>
      </c>
      <c r="C242" s="33">
        <f t="shared" ref="C242:D242" si="1">C243+C245+C246</f>
        <v>5035</v>
      </c>
      <c r="D242" s="33">
        <f t="shared" si="1"/>
        <v>2616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7642</v>
      </c>
      <c r="C243" s="37">
        <v>5030</v>
      </c>
      <c r="D243" s="37">
        <v>2612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-10088</v>
      </c>
      <c r="C244" s="33">
        <v>-6584</v>
      </c>
      <c r="D244" s="33">
        <v>-3504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2</v>
      </c>
      <c r="C245" s="37">
        <v>0</v>
      </c>
      <c r="D245" s="37">
        <v>2</v>
      </c>
      <c r="E245" s="51" t="s">
        <v>143</v>
      </c>
      <c r="F245" s="111" t="s">
        <v>124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7</v>
      </c>
      <c r="C246" s="37">
        <v>5</v>
      </c>
      <c r="D246" s="37">
        <v>2</v>
      </c>
      <c r="E246" s="51" t="s">
        <v>143</v>
      </c>
      <c r="F246" s="111" t="s">
        <v>124</v>
      </c>
      <c r="G246" s="33" t="s">
        <v>291</v>
      </c>
      <c r="H246" s="114" t="s">
        <v>293</v>
      </c>
      <c r="I246" s="33"/>
    </row>
    <row r="247" spans="2:9" s="13" customFormat="1" ht="14">
      <c r="B247" s="33">
        <v>405</v>
      </c>
      <c r="C247" s="33">
        <v>86</v>
      </c>
      <c r="D247" s="33">
        <v>319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-16805</v>
      </c>
      <c r="C249" s="36">
        <f t="shared" ref="C249:D249" si="2">+H240-C243-C244-C245-C247-C246</f>
        <v>-17282</v>
      </c>
      <c r="D249" s="36">
        <f t="shared" si="2"/>
        <v>477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21" priority="2" operator="notEqual">
      <formula>B47+B48</formula>
    </cfRule>
  </conditionalFormatting>
  <conditionalFormatting sqref="B109:D109">
    <cfRule type="cellIs" dxfId="20" priority="1" operator="notEqual">
      <formula>B110+B111+B112</formula>
    </cfRule>
  </conditionalFormatting>
  <hyperlinks>
    <hyperlink ref="I4" location="Indice!A1" display="indice" xr:uid="{00000000-0004-0000-30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254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26992</v>
      </c>
      <c r="H16" s="33">
        <f>+C46+C51+C52+C21+C25</f>
        <v>23322</v>
      </c>
      <c r="I16" s="33">
        <f>+D46+D51+D52+D21+D25</f>
        <v>3670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1022</v>
      </c>
      <c r="H17" s="34">
        <v>188</v>
      </c>
      <c r="I17" s="34">
        <v>834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1065</v>
      </c>
      <c r="H18" s="34">
        <v>120</v>
      </c>
      <c r="I18" s="34">
        <v>945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24905</v>
      </c>
      <c r="H19" s="34">
        <f>+H16-H17-H18</f>
        <v>23014</v>
      </c>
      <c r="I19" s="34">
        <f>+I16-I17-I18</f>
        <v>1891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261</v>
      </c>
      <c r="H20" s="42">
        <v>139</v>
      </c>
      <c r="I20" s="42">
        <v>122</v>
      </c>
    </row>
    <row r="21" spans="2:9" s="13" customFormat="1" ht="16.149999999999999" customHeight="1">
      <c r="B21" s="33">
        <v>4271</v>
      </c>
      <c r="C21" s="33">
        <v>2617</v>
      </c>
      <c r="D21" s="33">
        <v>1654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22721</v>
      </c>
      <c r="C23" s="36">
        <f>+H16-C21</f>
        <v>20705</v>
      </c>
      <c r="D23" s="36">
        <f>+I16-D21</f>
        <v>2016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5319</v>
      </c>
      <c r="C25" s="33">
        <v>5319</v>
      </c>
      <c r="D25" s="33">
        <v>0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17402</v>
      </c>
      <c r="C27" s="36">
        <f>+C23-C25</f>
        <v>15386</v>
      </c>
      <c r="D27" s="36">
        <f>+D23-D25</f>
        <v>2016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17402</v>
      </c>
      <c r="H44" s="38">
        <f>+C27</f>
        <v>15386</v>
      </c>
      <c r="I44" s="38">
        <f>+D27</f>
        <v>2016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17387</v>
      </c>
      <c r="C46" s="33">
        <v>15379</v>
      </c>
      <c r="D46" s="33">
        <v>2008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13337</v>
      </c>
      <c r="C47" s="34">
        <v>11723</v>
      </c>
      <c r="D47" s="34">
        <f>B47-C47</f>
        <v>1614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4050</v>
      </c>
      <c r="C48" s="34">
        <f>SUM(C49:C50)</f>
        <v>3656</v>
      </c>
      <c r="D48" s="34">
        <f>SUM(D49:D50)</f>
        <v>394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1506</v>
      </c>
      <c r="C49" s="84">
        <v>1134</v>
      </c>
      <c r="D49" s="84">
        <f>B49-C49</f>
        <v>372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2544</v>
      </c>
      <c r="C50" s="84">
        <v>2522</v>
      </c>
      <c r="D50" s="84">
        <f>B50-C50</f>
        <v>22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15</v>
      </c>
      <c r="C51" s="33">
        <v>7</v>
      </c>
      <c r="D51" s="33">
        <v>8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35238</v>
      </c>
      <c r="H70" s="33">
        <f>+H71+H75</f>
        <v>35185</v>
      </c>
      <c r="I70" s="33">
        <f>+I71+I75</f>
        <v>53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35169</v>
      </c>
      <c r="H71" s="34">
        <f>+H72+H73+H74</f>
        <v>35144</v>
      </c>
      <c r="I71" s="34">
        <f>+I72+I73+I74</f>
        <v>25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22182</v>
      </c>
      <c r="H72" s="34">
        <v>22182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12</v>
      </c>
      <c r="H73" s="34">
        <v>12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12975</v>
      </c>
      <c r="H74" s="34">
        <v>12950</v>
      </c>
      <c r="I74" s="34">
        <v>25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69</v>
      </c>
      <c r="H75" s="34">
        <v>41</v>
      </c>
      <c r="I75" s="34">
        <v>28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-2429</v>
      </c>
      <c r="H76" s="33">
        <f>+H77+H78</f>
        <v>-2255</v>
      </c>
      <c r="I76" s="33">
        <f>+I77+I78</f>
        <v>-174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-1851</v>
      </c>
      <c r="H77" s="34">
        <v>-1859</v>
      </c>
      <c r="I77" s="34">
        <v>8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-578</v>
      </c>
      <c r="H78" s="34">
        <v>-396</v>
      </c>
      <c r="I78" s="34">
        <v>-182</v>
      </c>
    </row>
    <row r="79" spans="2:9" s="13" customFormat="1" ht="16.149999999999999" customHeight="1">
      <c r="B79" s="33">
        <f>+B80+B81+B82</f>
        <v>20620</v>
      </c>
      <c r="C79" s="33">
        <f>+C80+C81+C82</f>
        <v>20401</v>
      </c>
      <c r="D79" s="33">
        <f>+D80+D81+D82</f>
        <v>219</v>
      </c>
      <c r="E79" s="61" t="s">
        <v>48</v>
      </c>
      <c r="F79" s="47" t="s">
        <v>49</v>
      </c>
      <c r="G79" s="33">
        <f>G80+G81+G82</f>
        <v>7011</v>
      </c>
      <c r="H79" s="33">
        <f>+H80+H81+H82</f>
        <v>6905</v>
      </c>
      <c r="I79" s="33">
        <f>+I80+I81+I82</f>
        <v>106</v>
      </c>
    </row>
    <row r="80" spans="2:9" s="15" customFormat="1" ht="16.149999999999999" customHeight="1">
      <c r="B80" s="34">
        <v>20619</v>
      </c>
      <c r="C80" s="43">
        <v>20400</v>
      </c>
      <c r="D80" s="43">
        <v>219</v>
      </c>
      <c r="E80" s="23" t="s">
        <v>50</v>
      </c>
      <c r="F80" s="23" t="s">
        <v>133</v>
      </c>
      <c r="G80" s="43">
        <v>1047</v>
      </c>
      <c r="H80" s="43">
        <v>977</v>
      </c>
      <c r="I80" s="43">
        <v>70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5964</v>
      </c>
      <c r="H81" s="43">
        <v>5928</v>
      </c>
      <c r="I81" s="43">
        <v>36</v>
      </c>
    </row>
    <row r="82" spans="2:9" s="15" customFormat="1" ht="16.149999999999999" customHeight="1">
      <c r="B82" s="34">
        <v>1</v>
      </c>
      <c r="C82" s="43">
        <v>1</v>
      </c>
      <c r="D82" s="43">
        <v>0</v>
      </c>
      <c r="E82" s="23" t="s">
        <v>53</v>
      </c>
      <c r="F82" s="23" t="s">
        <v>54</v>
      </c>
      <c r="G82" s="43">
        <v>0</v>
      </c>
      <c r="H82" s="43">
        <v>0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19200</v>
      </c>
      <c r="C85" s="36">
        <f>+H68+H70+H76+H79-C79</f>
        <v>19434</v>
      </c>
      <c r="D85" s="36">
        <f>+I68+I70+I76+I79-D79</f>
        <v>-234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19200</v>
      </c>
      <c r="H100" s="38">
        <f>+C85</f>
        <v>19434</v>
      </c>
      <c r="I100" s="38">
        <f>+D85</f>
        <v>-234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8</v>
      </c>
      <c r="C102" s="33">
        <f>+C103+C104</f>
        <v>0</v>
      </c>
      <c r="D102" s="33">
        <f>+D103+D104</f>
        <v>8</v>
      </c>
      <c r="E102" s="61" t="s">
        <v>58</v>
      </c>
      <c r="F102" s="47" t="s">
        <v>59</v>
      </c>
      <c r="G102" s="33">
        <f>+G103+G104</f>
        <v>41190</v>
      </c>
      <c r="H102" s="33">
        <f>+H103+H104</f>
        <v>41078</v>
      </c>
      <c r="I102" s="33">
        <f>+I103+I104</f>
        <v>112</v>
      </c>
    </row>
    <row r="103" spans="2:9" s="15" customFormat="1" ht="16.149999999999999" customHeight="1">
      <c r="B103" s="34">
        <v>8</v>
      </c>
      <c r="C103" s="34">
        <v>0</v>
      </c>
      <c r="D103" s="34">
        <v>8</v>
      </c>
      <c r="E103" s="62" t="s">
        <v>60</v>
      </c>
      <c r="F103" s="23" t="s">
        <v>61</v>
      </c>
      <c r="G103" s="34">
        <v>40911</v>
      </c>
      <c r="H103" s="34">
        <v>40911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279</v>
      </c>
      <c r="H104" s="34">
        <v>167</v>
      </c>
      <c r="I104" s="34">
        <v>112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5918</v>
      </c>
      <c r="H105" s="33">
        <f>+H106+H107+H108</f>
        <v>4630</v>
      </c>
      <c r="I105" s="33">
        <f>+I106+I107+I108</f>
        <v>1288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988</v>
      </c>
      <c r="H106" s="34">
        <v>0</v>
      </c>
      <c r="I106" s="34">
        <v>988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3913</v>
      </c>
      <c r="H107" s="34">
        <v>3891</v>
      </c>
      <c r="I107" s="34">
        <v>22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1017</v>
      </c>
      <c r="H108" s="34">
        <v>739</v>
      </c>
      <c r="I108" s="34">
        <v>278</v>
      </c>
    </row>
    <row r="109" spans="2:9" s="13" customFormat="1" ht="14">
      <c r="B109" s="33">
        <v>6353</v>
      </c>
      <c r="C109" s="33">
        <v>5521</v>
      </c>
      <c r="D109" s="33">
        <v>832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5451</v>
      </c>
      <c r="C111" s="34">
        <v>4644</v>
      </c>
      <c r="D111" s="34">
        <v>807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902</v>
      </c>
      <c r="C112" s="34">
        <v>877</v>
      </c>
      <c r="D112" s="34">
        <v>25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51774</v>
      </c>
      <c r="C113" s="33">
        <f>+C114+C115+C116+C117+C118+C119</f>
        <v>53623</v>
      </c>
      <c r="D113" s="33">
        <f>+D114+D115+D116+D117+D118+D119</f>
        <v>640</v>
      </c>
      <c r="E113" s="61" t="s">
        <v>69</v>
      </c>
      <c r="F113" s="47" t="s">
        <v>70</v>
      </c>
      <c r="G113" s="33">
        <f>+G114+G115+G116+G117+G118+G119</f>
        <v>2836</v>
      </c>
      <c r="H113" s="33">
        <f>+H114+H115+H116+H117+H118+H119</f>
        <v>2749</v>
      </c>
      <c r="I113" s="33">
        <f>+I114+I115+I116+I117+I118+I119</f>
        <v>2576</v>
      </c>
    </row>
    <row r="114" spans="2:10" s="15" customFormat="1" ht="16.149999999999999" customHeight="1">
      <c r="B114" s="34">
        <v>13</v>
      </c>
      <c r="C114" s="34">
        <v>10</v>
      </c>
      <c r="D114" s="34">
        <v>3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11</v>
      </c>
      <c r="H115" s="34">
        <v>9</v>
      </c>
      <c r="I115" s="34">
        <v>2</v>
      </c>
    </row>
    <row r="116" spans="2:10" s="15" customFormat="1" ht="16.149999999999999" customHeight="1">
      <c r="B116" s="34">
        <v>46462</v>
      </c>
      <c r="C116" s="34">
        <v>48596</v>
      </c>
      <c r="D116" s="34">
        <v>355</v>
      </c>
      <c r="E116" s="62" t="s">
        <v>75</v>
      </c>
      <c r="F116" s="23" t="s">
        <v>160</v>
      </c>
      <c r="G116" s="34">
        <v>1533</v>
      </c>
      <c r="H116" s="34">
        <v>1647</v>
      </c>
      <c r="I116" s="34">
        <v>2375</v>
      </c>
    </row>
    <row r="117" spans="2:10" s="15" customFormat="1" ht="16.149999999999999" customHeight="1">
      <c r="B117" s="34">
        <v>431</v>
      </c>
      <c r="C117" s="34">
        <v>332</v>
      </c>
      <c r="D117" s="34">
        <v>99</v>
      </c>
      <c r="E117" s="62" t="s">
        <v>76</v>
      </c>
      <c r="F117" s="23" t="s">
        <v>77</v>
      </c>
      <c r="G117" s="34">
        <v>330</v>
      </c>
      <c r="H117" s="34">
        <v>315</v>
      </c>
      <c r="I117" s="34">
        <v>15</v>
      </c>
    </row>
    <row r="118" spans="2:10" s="15" customFormat="1" ht="16.149999999999999" customHeight="1">
      <c r="B118" s="34">
        <v>1078</v>
      </c>
      <c r="C118" s="34">
        <v>895</v>
      </c>
      <c r="D118" s="34">
        <v>183</v>
      </c>
      <c r="E118" s="23" t="s">
        <v>78</v>
      </c>
      <c r="F118" s="23" t="s">
        <v>79</v>
      </c>
      <c r="G118" s="34">
        <v>962</v>
      </c>
      <c r="H118" s="34">
        <v>778</v>
      </c>
      <c r="I118" s="34">
        <v>184</v>
      </c>
    </row>
    <row r="119" spans="2:10" s="46" customFormat="1" ht="16.149999999999999" customHeight="1">
      <c r="B119" s="34">
        <v>3790</v>
      </c>
      <c r="C119" s="34">
        <v>3790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11009</v>
      </c>
      <c r="C122" s="36">
        <f>+H100+H102+H105+H113-C102-C109-C113</f>
        <v>8747</v>
      </c>
      <c r="D122" s="36">
        <f>+I100+I102+I105+I113-D102-D109-D113</f>
        <v>2262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11009</v>
      </c>
      <c r="H137" s="38">
        <f>+C122</f>
        <v>8747</v>
      </c>
      <c r="I137" s="38">
        <f>+D122</f>
        <v>2262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6921</v>
      </c>
      <c r="C139" s="33">
        <f>+C140+C141</f>
        <v>6388</v>
      </c>
      <c r="D139" s="33">
        <f>+D140+D141</f>
        <v>533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5735</v>
      </c>
      <c r="C140" s="34">
        <v>5487</v>
      </c>
      <c r="D140" s="34">
        <v>248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1186</v>
      </c>
      <c r="C141" s="34">
        <v>901</v>
      </c>
      <c r="D141" s="34">
        <v>285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4088</v>
      </c>
      <c r="C144" s="36">
        <f>+H137-C139</f>
        <v>2359</v>
      </c>
      <c r="D144" s="36">
        <f>+I137-D139</f>
        <v>1729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11009</v>
      </c>
      <c r="H161" s="38">
        <f>+C122</f>
        <v>8747</v>
      </c>
      <c r="I161" s="38">
        <f>+D122</f>
        <v>2262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25830</v>
      </c>
      <c r="C163" s="33">
        <f>+H16-H17-H18+C141-H20</f>
        <v>23776</v>
      </c>
      <c r="D163" s="33">
        <f>+I16-I17-I18+D141-I20</f>
        <v>2054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6921</v>
      </c>
      <c r="C164" s="34">
        <f>+C139</f>
        <v>6388</v>
      </c>
      <c r="D164" s="34">
        <f>+D139</f>
        <v>533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18909</v>
      </c>
      <c r="C165" s="34">
        <f>+C163-C164</f>
        <v>17388</v>
      </c>
      <c r="D165" s="34">
        <f>+D163-D164</f>
        <v>1521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-14821</v>
      </c>
      <c r="C169" s="36">
        <f>+H161-C163-C166</f>
        <v>-15029</v>
      </c>
      <c r="D169" s="36">
        <f>+I161-D163-D166</f>
        <v>208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4088</v>
      </c>
      <c r="H184" s="38">
        <f>+C144</f>
        <v>2359</v>
      </c>
      <c r="I184" s="38">
        <f>+D144</f>
        <v>1729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18909</v>
      </c>
      <c r="C186" s="33">
        <f>+C187</f>
        <v>17388</v>
      </c>
      <c r="D186" s="33">
        <f>+D187</f>
        <v>1521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18909</v>
      </c>
      <c r="C187" s="34">
        <f t="shared" si="0"/>
        <v>17388</v>
      </c>
      <c r="D187" s="34">
        <f t="shared" si="0"/>
        <v>1521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-14821</v>
      </c>
      <c r="C191" s="36">
        <f>+H184-C186</f>
        <v>-15029</v>
      </c>
      <c r="D191" s="36">
        <f>+I184-D186</f>
        <v>208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-14821</v>
      </c>
      <c r="H209" s="38">
        <f>+C191</f>
        <v>-15029</v>
      </c>
      <c r="I209" s="38">
        <f>+D191</f>
        <v>208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2018</v>
      </c>
      <c r="H211" s="33">
        <f>+H212+H213+H214</f>
        <v>1881</v>
      </c>
      <c r="I211" s="33">
        <f>+I212+I213+I214</f>
        <v>1652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</v>
      </c>
      <c r="H212" s="34">
        <v>1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1827</v>
      </c>
      <c r="H213" s="34">
        <v>1798</v>
      </c>
      <c r="I213" s="34">
        <v>29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190</v>
      </c>
      <c r="H214" s="34">
        <v>82</v>
      </c>
      <c r="I214" s="34">
        <v>1623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183</v>
      </c>
      <c r="H216" s="35">
        <v>82</v>
      </c>
      <c r="I216" s="35">
        <v>1616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-6581</v>
      </c>
      <c r="H217" s="33">
        <f>+H218+H219+H220</f>
        <v>-7733</v>
      </c>
      <c r="I217" s="33">
        <f>+I218+I219+I220</f>
        <v>-363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-2012</v>
      </c>
      <c r="H219" s="34">
        <v>-1938</v>
      </c>
      <c r="I219" s="34">
        <v>-74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-4569</v>
      </c>
      <c r="H220" s="34">
        <v>-5795</v>
      </c>
      <c r="I220" s="34">
        <v>-289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-1777</v>
      </c>
      <c r="H222" s="35">
        <v>-3007</v>
      </c>
      <c r="I222" s="35">
        <v>-285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-19384</v>
      </c>
      <c r="C225" s="36">
        <f>+H209+H211+H217</f>
        <v>-20881</v>
      </c>
      <c r="D225" s="36">
        <f>+I209+I211+I217</f>
        <v>1497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-19384</v>
      </c>
      <c r="H240" s="38">
        <f>+C225</f>
        <v>-20881</v>
      </c>
      <c r="I240" s="38">
        <f>+D225</f>
        <v>1497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6408</v>
      </c>
      <c r="C242" s="33">
        <f t="shared" ref="C242:D242" si="1">C243+C245+C246</f>
        <v>4873</v>
      </c>
      <c r="D242" s="33">
        <f t="shared" si="1"/>
        <v>1535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6390</v>
      </c>
      <c r="C243" s="37">
        <v>4855</v>
      </c>
      <c r="D243" s="37">
        <v>1535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-5319</v>
      </c>
      <c r="C244" s="33">
        <v>-5319</v>
      </c>
      <c r="D244" s="33">
        <v>0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18</v>
      </c>
      <c r="C246" s="37">
        <v>18</v>
      </c>
      <c r="D246" s="37">
        <v>0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5" customFormat="1" ht="14">
      <c r="B247" s="33">
        <v>88</v>
      </c>
      <c r="C247" s="33">
        <v>102</v>
      </c>
      <c r="D247" s="33">
        <v>-14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-20561</v>
      </c>
      <c r="C249" s="36">
        <f t="shared" ref="C249:D249" si="2">+H240-C243-C244-C245-C247-C246</f>
        <v>-20537</v>
      </c>
      <c r="D249" s="36">
        <f t="shared" si="2"/>
        <v>-24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109" priority="2" operator="notEqual">
      <formula>B47+B48</formula>
    </cfRule>
  </conditionalFormatting>
  <conditionalFormatting sqref="B109:D109">
    <cfRule type="cellIs" dxfId="108" priority="1" operator="notEqual">
      <formula>B110+B111+B112</formula>
    </cfRule>
  </conditionalFormatting>
  <hyperlinks>
    <hyperlink ref="I4" location="Indice!A1" display="indice" xr:uid="{00000000-0004-0000-04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0" tint="-0.249977111117893"/>
  </sheetPr>
  <dimension ref="B1:O251"/>
  <sheetViews>
    <sheetView zoomScaleNormal="100" workbookViewId="0">
      <pane ySplit="4" topLeftCell="A98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278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228662</v>
      </c>
      <c r="J16" s="33">
        <f>+C46+C51+C52+C21+C25</f>
        <v>45343</v>
      </c>
      <c r="K16" s="33">
        <f>+D46+D51+D52+D21+D25</f>
        <v>125131</v>
      </c>
      <c r="L16" s="33">
        <f>+E46+E51+E52+E21+E25</f>
        <v>54096</v>
      </c>
      <c r="M16" s="33">
        <f>+F46+F51+F52+F21+F25</f>
        <v>4092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13341</v>
      </c>
      <c r="J17" s="34">
        <v>2769</v>
      </c>
      <c r="K17" s="34">
        <v>4978</v>
      </c>
      <c r="L17" s="34">
        <v>5529</v>
      </c>
      <c r="M17" s="34">
        <v>65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8213</v>
      </c>
      <c r="J18" s="34">
        <v>2310</v>
      </c>
      <c r="K18" s="34">
        <v>5506</v>
      </c>
      <c r="L18" s="34">
        <v>387</v>
      </c>
      <c r="M18" s="34">
        <v>10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207108</v>
      </c>
      <c r="J19" s="34">
        <f>+J16-J17-J18</f>
        <v>40264</v>
      </c>
      <c r="K19" s="34">
        <f>+K16-K17-K18</f>
        <v>114647</v>
      </c>
      <c r="L19" s="34">
        <f>+L16-L17-L18</f>
        <v>48180</v>
      </c>
      <c r="M19" s="34">
        <f>+M16-M17-M18</f>
        <v>4017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5835</v>
      </c>
      <c r="J20" s="42">
        <v>1006</v>
      </c>
      <c r="K20" s="42">
        <v>2568</v>
      </c>
      <c r="L20" s="42">
        <v>2256</v>
      </c>
      <c r="M20" s="42">
        <v>5</v>
      </c>
    </row>
    <row r="21" spans="2:13" s="13" customFormat="1" ht="16.149999999999999" customHeight="1">
      <c r="B21" s="33">
        <v>64416</v>
      </c>
      <c r="C21" s="33">
        <v>9850</v>
      </c>
      <c r="D21" s="33">
        <v>30446</v>
      </c>
      <c r="E21" s="33">
        <v>22976</v>
      </c>
      <c r="F21" s="33">
        <v>1144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164246</v>
      </c>
      <c r="C23" s="36">
        <f>+J16-C21</f>
        <v>35493</v>
      </c>
      <c r="D23" s="36">
        <f>+K16-D21</f>
        <v>94685</v>
      </c>
      <c r="E23" s="36">
        <f>+L16-E21</f>
        <v>31120</v>
      </c>
      <c r="F23" s="36">
        <f>+M16-F21</f>
        <v>2948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f>SUM(C25:F25)</f>
        <v>28850</v>
      </c>
      <c r="C25" s="33">
        <v>10180</v>
      </c>
      <c r="D25" s="33">
        <v>12258</v>
      </c>
      <c r="E25" s="33">
        <v>6098</v>
      </c>
      <c r="F25" s="33">
        <v>314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135396</v>
      </c>
      <c r="C27" s="36">
        <f>+C23-C25</f>
        <v>25313</v>
      </c>
      <c r="D27" s="36">
        <f>+D23-D25</f>
        <v>82427</v>
      </c>
      <c r="E27" s="36">
        <f>+E23-E25</f>
        <v>25022</v>
      </c>
      <c r="F27" s="36">
        <f>+F23-F25</f>
        <v>2634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135396</v>
      </c>
      <c r="J44" s="38">
        <f>+C27</f>
        <v>25313</v>
      </c>
      <c r="K44" s="38">
        <f>+D27</f>
        <v>82427</v>
      </c>
      <c r="L44" s="38">
        <f>+E27</f>
        <v>25022</v>
      </c>
      <c r="M44" s="38">
        <f>+F27</f>
        <v>2634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134769</v>
      </c>
      <c r="C46" s="33">
        <v>25094</v>
      </c>
      <c r="D46" s="33">
        <v>82083</v>
      </c>
      <c r="E46" s="33">
        <v>24982</v>
      </c>
      <c r="F46" s="33">
        <v>2610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104765</v>
      </c>
      <c r="C47" s="34">
        <v>19598</v>
      </c>
      <c r="D47" s="34">
        <v>64043</v>
      </c>
      <c r="E47" s="34">
        <v>19055</v>
      </c>
      <c r="F47" s="34">
        <v>2069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30004</v>
      </c>
      <c r="C48" s="34">
        <f>SUM(C49:C50)</f>
        <v>5496</v>
      </c>
      <c r="D48" s="34">
        <f>SUM(D49:D50)</f>
        <v>18040</v>
      </c>
      <c r="E48" s="34">
        <f>SUM(E49:E50)</f>
        <v>5927</v>
      </c>
      <c r="F48" s="34">
        <f>SUM(F49:F50)</f>
        <v>541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22862</v>
      </c>
      <c r="C49" s="84">
        <v>2707</v>
      </c>
      <c r="D49" s="84">
        <v>14013</v>
      </c>
      <c r="E49" s="84">
        <v>5625</v>
      </c>
      <c r="F49" s="84">
        <v>517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7142</v>
      </c>
      <c r="C50" s="84">
        <v>2789</v>
      </c>
      <c r="D50" s="84">
        <v>4027</v>
      </c>
      <c r="E50" s="84">
        <v>302</v>
      </c>
      <c r="F50" s="84">
        <v>24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627</v>
      </c>
      <c r="C51" s="33">
        <v>219</v>
      </c>
      <c r="D51" s="33">
        <v>344</v>
      </c>
      <c r="E51" s="33">
        <v>40</v>
      </c>
      <c r="F51" s="33">
        <v>24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143058</v>
      </c>
      <c r="J70" s="33">
        <f>+J71+J75</f>
        <v>99947</v>
      </c>
      <c r="K70" s="33">
        <f>+K71+K75</f>
        <v>16124</v>
      </c>
      <c r="L70" s="33">
        <f>+L71+L75</f>
        <v>26987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121418</v>
      </c>
      <c r="J71" s="34">
        <f>+J72+J73+J74</f>
        <v>96632</v>
      </c>
      <c r="K71" s="34">
        <f>+K72+K73+K74</f>
        <v>15386</v>
      </c>
      <c r="L71" s="34">
        <f>+L72+L73+L74</f>
        <v>9400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80889</v>
      </c>
      <c r="J72" s="34">
        <v>71949</v>
      </c>
      <c r="K72" s="34">
        <v>2912</v>
      </c>
      <c r="L72" s="34">
        <v>6028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130</v>
      </c>
      <c r="J73" s="34">
        <v>31</v>
      </c>
      <c r="K73" s="34">
        <v>55</v>
      </c>
      <c r="L73" s="34">
        <v>44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40399</v>
      </c>
      <c r="J74" s="34">
        <v>24652</v>
      </c>
      <c r="K74" s="34">
        <v>12419</v>
      </c>
      <c r="L74" s="34">
        <v>3328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21640</v>
      </c>
      <c r="J75" s="34">
        <v>3315</v>
      </c>
      <c r="K75" s="34">
        <v>738</v>
      </c>
      <c r="L75" s="34">
        <v>17587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-12699</v>
      </c>
      <c r="J76" s="33">
        <f>+J77+J78</f>
        <v>-5308</v>
      </c>
      <c r="K76" s="33">
        <f>+K77+K78</f>
        <v>-3570</v>
      </c>
      <c r="L76" s="33">
        <f>+L77+L78</f>
        <v>-1210</v>
      </c>
      <c r="M76" s="33">
        <f>+M77+M78</f>
        <v>-2611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-7535</v>
      </c>
      <c r="J77" s="34">
        <v>-4231</v>
      </c>
      <c r="K77" s="34">
        <v>-2157</v>
      </c>
      <c r="L77" s="34">
        <v>-1147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-5164</v>
      </c>
      <c r="J78" s="34">
        <v>-1077</v>
      </c>
      <c r="K78" s="34">
        <v>-1413</v>
      </c>
      <c r="L78" s="34">
        <v>-63</v>
      </c>
      <c r="M78" s="34">
        <v>-2611</v>
      </c>
    </row>
    <row r="79" spans="2:13" s="13" customFormat="1" ht="16.149999999999999" customHeight="1">
      <c r="B79" s="33">
        <f>+B80+B81+B82</f>
        <v>28242</v>
      </c>
      <c r="C79" s="33">
        <f>+C80+C81+C82</f>
        <v>24908</v>
      </c>
      <c r="D79" s="33">
        <f>+D80+D81+D82</f>
        <v>4299</v>
      </c>
      <c r="E79" s="33">
        <f>+E80+E81+E82</f>
        <v>583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9029</v>
      </c>
      <c r="J79" s="33">
        <f>+J80+J81+J82</f>
        <v>8953</v>
      </c>
      <c r="K79" s="33">
        <f>+K80+K81+K82</f>
        <v>670</v>
      </c>
      <c r="L79" s="33">
        <f>+L80+L81+L82</f>
        <v>570</v>
      </c>
      <c r="M79" s="33">
        <f>+M80+M81+M82</f>
        <v>384</v>
      </c>
    </row>
    <row r="80" spans="2:13" s="15" customFormat="1" ht="16.149999999999999" customHeight="1">
      <c r="B80" s="34">
        <v>28231</v>
      </c>
      <c r="C80" s="43">
        <v>24900</v>
      </c>
      <c r="D80" s="43">
        <v>4299</v>
      </c>
      <c r="E80" s="43">
        <v>580</v>
      </c>
      <c r="F80" s="43">
        <v>0</v>
      </c>
      <c r="G80" s="23" t="s">
        <v>50</v>
      </c>
      <c r="H80" s="23" t="s">
        <v>133</v>
      </c>
      <c r="I80" s="43">
        <v>2842</v>
      </c>
      <c r="J80" s="43">
        <v>3275</v>
      </c>
      <c r="K80" s="43">
        <v>346</v>
      </c>
      <c r="L80" s="43">
        <v>385</v>
      </c>
      <c r="M80" s="43">
        <v>384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5522</v>
      </c>
      <c r="J81" s="43">
        <v>5107</v>
      </c>
      <c r="K81" s="43">
        <v>322</v>
      </c>
      <c r="L81" s="43">
        <v>93</v>
      </c>
      <c r="M81" s="43">
        <v>0</v>
      </c>
    </row>
    <row r="82" spans="2:13" s="15" customFormat="1" ht="16.149999999999999" customHeight="1">
      <c r="B82" s="34">
        <v>11</v>
      </c>
      <c r="C82" s="43">
        <v>8</v>
      </c>
      <c r="D82" s="43">
        <v>0</v>
      </c>
      <c r="E82" s="43">
        <v>3</v>
      </c>
      <c r="F82" s="43">
        <v>0</v>
      </c>
      <c r="G82" s="23" t="s">
        <v>53</v>
      </c>
      <c r="H82" s="23" t="s">
        <v>54</v>
      </c>
      <c r="I82" s="43">
        <v>665</v>
      </c>
      <c r="J82" s="43">
        <v>571</v>
      </c>
      <c r="K82" s="43">
        <v>2</v>
      </c>
      <c r="L82" s="43">
        <v>92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111146</v>
      </c>
      <c r="C85" s="36">
        <f>+J68+J70+J76+J79-C79</f>
        <v>78684</v>
      </c>
      <c r="D85" s="36">
        <f>+K68+K70+K76+K79-D79</f>
        <v>8925</v>
      </c>
      <c r="E85" s="36">
        <f>+L68+L70+L76+L79-E79</f>
        <v>25764</v>
      </c>
      <c r="F85" s="36">
        <f>+M68+M70+M76+M79-F79</f>
        <v>-2227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111146</v>
      </c>
      <c r="J100" s="38">
        <f>+C85</f>
        <v>78684</v>
      </c>
      <c r="K100" s="38">
        <f>+D85</f>
        <v>8925</v>
      </c>
      <c r="L100" s="38">
        <f>+E85</f>
        <v>25764</v>
      </c>
      <c r="M100" s="38">
        <f>+F85</f>
        <v>-2227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327</v>
      </c>
      <c r="C102" s="33">
        <f>+C103+C104</f>
        <v>293</v>
      </c>
      <c r="D102" s="33">
        <f>+D103+D104</f>
        <v>7</v>
      </c>
      <c r="E102" s="33">
        <f>+E103+E104</f>
        <v>27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129117</v>
      </c>
      <c r="J102" s="33">
        <f>+J103+J104</f>
        <v>71070</v>
      </c>
      <c r="K102" s="33">
        <f>+K103+K104</f>
        <v>48221</v>
      </c>
      <c r="L102" s="33">
        <f>+L103+L104</f>
        <v>9826</v>
      </c>
      <c r="M102" s="33">
        <f>+M103+M104</f>
        <v>0</v>
      </c>
    </row>
    <row r="103" spans="2:13" s="15" customFormat="1" ht="16.149999999999999" customHeight="1">
      <c r="B103" s="34">
        <v>327</v>
      </c>
      <c r="C103" s="34">
        <v>293</v>
      </c>
      <c r="D103" s="34">
        <v>7</v>
      </c>
      <c r="E103" s="34">
        <v>27</v>
      </c>
      <c r="F103" s="34">
        <v>0</v>
      </c>
      <c r="G103" s="62" t="s">
        <v>60</v>
      </c>
      <c r="H103" s="23" t="s">
        <v>61</v>
      </c>
      <c r="I103" s="34">
        <v>124747</v>
      </c>
      <c r="J103" s="34">
        <v>70681</v>
      </c>
      <c r="K103" s="34">
        <v>46997</v>
      </c>
      <c r="L103" s="34">
        <v>7069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4370</v>
      </c>
      <c r="J104" s="34">
        <v>389</v>
      </c>
      <c r="K104" s="34">
        <v>1224</v>
      </c>
      <c r="L104" s="34">
        <v>2757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160656</v>
      </c>
      <c r="J105" s="33">
        <f>+J106+J107+J108</f>
        <v>9928</v>
      </c>
      <c r="K105" s="33">
        <f>+K106+K107+K108</f>
        <v>369</v>
      </c>
      <c r="L105" s="33">
        <f>+L106+L107+L108</f>
        <v>302</v>
      </c>
      <c r="M105" s="33">
        <f>+M106+M107+M108</f>
        <v>150057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112274</v>
      </c>
      <c r="J106" s="34">
        <v>2075</v>
      </c>
      <c r="K106" s="34">
        <v>0</v>
      </c>
      <c r="L106" s="34">
        <v>0</v>
      </c>
      <c r="M106" s="34">
        <v>110199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7142</v>
      </c>
      <c r="J107" s="34">
        <v>6447</v>
      </c>
      <c r="K107" s="34">
        <v>369</v>
      </c>
      <c r="L107" s="34">
        <v>302</v>
      </c>
      <c r="M107" s="34">
        <v>24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41240</v>
      </c>
      <c r="J108" s="34">
        <v>1406</v>
      </c>
      <c r="K108" s="34">
        <v>0</v>
      </c>
      <c r="L108" s="34">
        <v>0</v>
      </c>
      <c r="M108" s="34">
        <v>39834</v>
      </c>
    </row>
    <row r="109" spans="2:13" s="13" customFormat="1" ht="28">
      <c r="B109" s="33">
        <v>196887</v>
      </c>
      <c r="C109" s="33">
        <v>20492</v>
      </c>
      <c r="D109" s="33">
        <v>4107</v>
      </c>
      <c r="E109" s="33">
        <v>572</v>
      </c>
      <c r="F109" s="33">
        <v>171716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167456</v>
      </c>
      <c r="C110" s="34">
        <v>0</v>
      </c>
      <c r="D110" s="34">
        <v>0</v>
      </c>
      <c r="E110" s="34">
        <v>0</v>
      </c>
      <c r="F110" s="34">
        <v>167456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18568</v>
      </c>
      <c r="C111" s="34">
        <v>17783</v>
      </c>
      <c r="D111" s="34">
        <v>459</v>
      </c>
      <c r="E111" s="34">
        <v>302</v>
      </c>
      <c r="F111" s="34">
        <v>24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10863</v>
      </c>
      <c r="C112" s="34">
        <v>2709</v>
      </c>
      <c r="D112" s="34">
        <v>3648</v>
      </c>
      <c r="E112" s="34">
        <v>270</v>
      </c>
      <c r="F112" s="34">
        <v>4236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18720</v>
      </c>
      <c r="C113" s="33">
        <f>+C114+C115+C116+C117+C118+C119</f>
        <v>131589</v>
      </c>
      <c r="D113" s="33">
        <f>+D114+D115+D116+D117+D118+D119</f>
        <v>22701</v>
      </c>
      <c r="E113" s="33">
        <f>+E114+E115+E116+E117+E118+E119</f>
        <v>14927</v>
      </c>
      <c r="F113" s="33">
        <f>+F114+F115+F116+F117+F118+F119</f>
        <v>4241</v>
      </c>
      <c r="G113" s="61" t="s">
        <v>69</v>
      </c>
      <c r="H113" s="47" t="s">
        <v>70</v>
      </c>
      <c r="I113" s="33">
        <f>+I114+I115+I116+I117+I118+I119</f>
        <v>9146</v>
      </c>
      <c r="J113" s="33">
        <f>+J114+J115+J116+J117+J118+J119</f>
        <v>18763</v>
      </c>
      <c r="K113" s="33">
        <f>+K114+K115+K116+K117+K118+K119</f>
        <v>100144</v>
      </c>
      <c r="L113" s="33">
        <f>+L114+L115+L116+L117+L118+L119</f>
        <v>28367</v>
      </c>
      <c r="M113" s="33">
        <f>+M114+M115+M116+M117+M118+M119</f>
        <v>16610</v>
      </c>
    </row>
    <row r="114" spans="2:14" s="15" customFormat="1" ht="16.149999999999999" customHeight="1">
      <c r="B114" s="34">
        <v>234</v>
      </c>
      <c r="C114" s="34">
        <v>28</v>
      </c>
      <c r="D114" s="34">
        <v>88</v>
      </c>
      <c r="E114" s="34">
        <v>117</v>
      </c>
      <c r="F114" s="34">
        <v>1</v>
      </c>
      <c r="G114" s="62" t="s">
        <v>71</v>
      </c>
      <c r="H114" s="23" t="s">
        <v>72</v>
      </c>
      <c r="I114" s="34">
        <f>SUM(J114:M114)</f>
        <v>1029</v>
      </c>
      <c r="J114" s="34">
        <v>1029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389</v>
      </c>
      <c r="C115" s="34">
        <v>389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f>SUM(J115:M115)</f>
        <v>162</v>
      </c>
      <c r="J115" s="34">
        <v>12</v>
      </c>
      <c r="K115" s="34">
        <v>44</v>
      </c>
      <c r="L115" s="34">
        <v>106</v>
      </c>
      <c r="M115" s="34">
        <v>0</v>
      </c>
    </row>
    <row r="116" spans="2:14" s="15" customFormat="1" ht="16.149999999999999" customHeight="1">
      <c r="B116" s="34">
        <v>0</v>
      </c>
      <c r="C116" s="34">
        <v>117308</v>
      </c>
      <c r="D116" s="34">
        <v>20054</v>
      </c>
      <c r="E116" s="34">
        <v>13147</v>
      </c>
      <c r="F116" s="34">
        <v>4229</v>
      </c>
      <c r="G116" s="62" t="s">
        <v>75</v>
      </c>
      <c r="H116" s="23" t="s">
        <v>160</v>
      </c>
      <c r="I116" s="34">
        <v>0</v>
      </c>
      <c r="J116" s="34">
        <v>14673</v>
      </c>
      <c r="K116" s="34">
        <v>98032</v>
      </c>
      <c r="L116" s="34">
        <v>26480</v>
      </c>
      <c r="M116" s="34">
        <v>15553</v>
      </c>
    </row>
    <row r="117" spans="2:14" s="15" customFormat="1" ht="16.149999999999999" customHeight="1">
      <c r="B117" s="34">
        <v>1280</v>
      </c>
      <c r="C117" s="34">
        <v>1280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1585</v>
      </c>
      <c r="J117" s="34">
        <v>419</v>
      </c>
      <c r="K117" s="34">
        <v>730</v>
      </c>
      <c r="L117" s="34">
        <v>30</v>
      </c>
      <c r="M117" s="34">
        <v>406</v>
      </c>
    </row>
    <row r="118" spans="2:14" s="15" customFormat="1" ht="16.149999999999999" customHeight="1">
      <c r="B118" s="34">
        <v>6596</v>
      </c>
      <c r="C118" s="34">
        <v>2363</v>
      </c>
      <c r="D118" s="34">
        <v>2559</v>
      </c>
      <c r="E118" s="34">
        <v>1663</v>
      </c>
      <c r="F118" s="34">
        <v>11</v>
      </c>
      <c r="G118" s="23" t="s">
        <v>78</v>
      </c>
      <c r="H118" s="23" t="s">
        <v>79</v>
      </c>
      <c r="I118" s="34">
        <v>6370</v>
      </c>
      <c r="J118" s="34">
        <v>2630</v>
      </c>
      <c r="K118" s="34">
        <v>1338</v>
      </c>
      <c r="L118" s="34">
        <v>1751</v>
      </c>
      <c r="M118" s="34">
        <v>651</v>
      </c>
    </row>
    <row r="119" spans="2:14" s="46" customFormat="1" ht="16.149999999999999" customHeight="1">
      <c r="B119" s="34">
        <v>10221</v>
      </c>
      <c r="C119" s="34">
        <v>10221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194131</v>
      </c>
      <c r="C122" s="36">
        <f>+J100+J102+J105+J113-C102-C109-C113</f>
        <v>26071</v>
      </c>
      <c r="D122" s="36">
        <f>+K100+K102+K105+K113-D102-D109-D113</f>
        <v>130844</v>
      </c>
      <c r="E122" s="36">
        <f>+L100+L102+L105+L113-E102-E109-E113</f>
        <v>48733</v>
      </c>
      <c r="F122" s="36">
        <f>+M100+M102+M105+M113-F102-F109-F113</f>
        <v>-11517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5" ht="3" customHeight="1">
      <c r="B129" s="22"/>
    </row>
    <row r="130" spans="2:15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5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5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5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5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5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5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5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194131</v>
      </c>
      <c r="J137" s="38">
        <f>+C122</f>
        <v>26071</v>
      </c>
      <c r="K137" s="38">
        <f>+D122</f>
        <v>130844</v>
      </c>
      <c r="L137" s="38">
        <f>+E122</f>
        <v>48733</v>
      </c>
      <c r="M137" s="38">
        <f>+F122</f>
        <v>-11517</v>
      </c>
    </row>
    <row r="138" spans="2:15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5" s="13" customFormat="1" ht="16.149999999999999" customHeight="1">
      <c r="B139" s="33">
        <f t="shared" ref="B139" si="0">SUM(C139:F139)</f>
        <v>138409</v>
      </c>
      <c r="C139" s="33">
        <f>+C140+C141</f>
        <v>3470</v>
      </c>
      <c r="D139" s="33">
        <f>+D140+D141</f>
        <v>115734</v>
      </c>
      <c r="E139" s="33">
        <f>+E140+E141</f>
        <v>15757</v>
      </c>
      <c r="F139" s="33">
        <f>+F140+F141</f>
        <v>3448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5"/>
    </row>
    <row r="140" spans="2:15" s="15" customFormat="1" ht="15" customHeight="1">
      <c r="B140" s="34">
        <f>SUM(C140:F140)</f>
        <v>105555</v>
      </c>
      <c r="C140" s="34">
        <v>1645</v>
      </c>
      <c r="D140" s="34">
        <v>86142</v>
      </c>
      <c r="E140" s="34">
        <v>14880</v>
      </c>
      <c r="F140" s="34">
        <v>2888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5" s="15" customFormat="1" ht="27.65" customHeight="1">
      <c r="B141" s="34">
        <f t="shared" ref="B141" si="1">SUM(C141:F141)</f>
        <v>32854</v>
      </c>
      <c r="C141" s="34">
        <v>1825</v>
      </c>
      <c r="D141" s="34">
        <v>29592</v>
      </c>
      <c r="E141" s="34">
        <v>877</v>
      </c>
      <c r="F141" s="34">
        <v>560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5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5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5" s="17" customFormat="1" ht="16" customHeight="1">
      <c r="B144" s="36">
        <f>+I137-B139</f>
        <v>55722</v>
      </c>
      <c r="C144" s="36">
        <f>+J137-C139</f>
        <v>22601</v>
      </c>
      <c r="D144" s="36">
        <f>+K137-D139</f>
        <v>15110</v>
      </c>
      <c r="E144" s="36">
        <f>+L137-E139</f>
        <v>32976</v>
      </c>
      <c r="F144" s="36">
        <f>+M137-F139</f>
        <v>-14965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194131</v>
      </c>
      <c r="J161" s="38">
        <f>+C122</f>
        <v>26071</v>
      </c>
      <c r="K161" s="38">
        <f>+D122</f>
        <v>130844</v>
      </c>
      <c r="L161" s="38">
        <f>+E122</f>
        <v>48733</v>
      </c>
      <c r="M161" s="38">
        <f>+F122</f>
        <v>-11517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234127</v>
      </c>
      <c r="C163" s="33">
        <f>+J16-J17-J18+C141-J20</f>
        <v>41083</v>
      </c>
      <c r="D163" s="33">
        <f>+K16-K17-K18+D141-K20</f>
        <v>141671</v>
      </c>
      <c r="E163" s="33">
        <f>+L16-L17-L18+E141-L20</f>
        <v>46801</v>
      </c>
      <c r="F163" s="33">
        <f>+M16-M17-M18+F141-M20</f>
        <v>4572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138409</v>
      </c>
      <c r="C164" s="34">
        <f>+C139</f>
        <v>3470</v>
      </c>
      <c r="D164" s="34">
        <f>+D139</f>
        <v>115734</v>
      </c>
      <c r="E164" s="34">
        <f>+E139</f>
        <v>15757</v>
      </c>
      <c r="F164" s="34">
        <f>+F139</f>
        <v>3448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95718</v>
      </c>
      <c r="C165" s="34">
        <f>+C163-C164</f>
        <v>37613</v>
      </c>
      <c r="D165" s="34">
        <f>+D163-D164</f>
        <v>25937</v>
      </c>
      <c r="E165" s="34">
        <f>+E163-E164</f>
        <v>31044</v>
      </c>
      <c r="F165" s="34">
        <f>+F163-F164</f>
        <v>1124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-39996</v>
      </c>
      <c r="C169" s="36">
        <f>+J161-C163-C166</f>
        <v>-15012</v>
      </c>
      <c r="D169" s="36">
        <f>+K161-D163-D166</f>
        <v>-10827</v>
      </c>
      <c r="E169" s="36">
        <f>+L161-E163-E166</f>
        <v>1932</v>
      </c>
      <c r="F169" s="36">
        <f>+M161-F163-F166</f>
        <v>-16089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55722</v>
      </c>
      <c r="J184" s="38">
        <f>+C144</f>
        <v>22601</v>
      </c>
      <c r="K184" s="38">
        <f>+D144</f>
        <v>15110</v>
      </c>
      <c r="L184" s="38">
        <f>+E144</f>
        <v>32976</v>
      </c>
      <c r="M184" s="38">
        <f>+F144</f>
        <v>-14965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95718</v>
      </c>
      <c r="C186" s="33">
        <f>+C187</f>
        <v>37613</v>
      </c>
      <c r="D186" s="33">
        <f>+D187</f>
        <v>25937</v>
      </c>
      <c r="E186" s="33">
        <f>+E187</f>
        <v>31044</v>
      </c>
      <c r="F186" s="33">
        <f>+F187</f>
        <v>1124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2">+B165</f>
        <v>95718</v>
      </c>
      <c r="C187" s="34">
        <f t="shared" si="2"/>
        <v>37613</v>
      </c>
      <c r="D187" s="34">
        <f t="shared" si="2"/>
        <v>25937</v>
      </c>
      <c r="E187" s="34">
        <f t="shared" si="2"/>
        <v>31044</v>
      </c>
      <c r="F187" s="34">
        <f t="shared" si="2"/>
        <v>1124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-39996</v>
      </c>
      <c r="C191" s="36">
        <f>+J184-C186</f>
        <v>-15012</v>
      </c>
      <c r="D191" s="36">
        <f>+K184-D186</f>
        <v>-10827</v>
      </c>
      <c r="E191" s="36">
        <f>+L184-E186</f>
        <v>1932</v>
      </c>
      <c r="F191" s="36">
        <f>+M184-F186</f>
        <v>-16089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-39996</v>
      </c>
      <c r="J209" s="38">
        <f>+C191</f>
        <v>-15012</v>
      </c>
      <c r="K209" s="38">
        <f>+D191</f>
        <v>-10827</v>
      </c>
      <c r="L209" s="38">
        <f>+E191</f>
        <v>1932</v>
      </c>
      <c r="M209" s="38">
        <f>+F191</f>
        <v>-16089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9952</v>
      </c>
      <c r="J211" s="33">
        <f>+J212+J213+J214</f>
        <v>1731</v>
      </c>
      <c r="K211" s="33">
        <f>+K212+K213+K214</f>
        <v>7466</v>
      </c>
      <c r="L211" s="33">
        <f>+L212+L213+L214</f>
        <v>4574</v>
      </c>
      <c r="M211" s="33">
        <f>+M212+M213+M214</f>
        <v>31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5510</v>
      </c>
      <c r="J212" s="34">
        <v>215</v>
      </c>
      <c r="K212" s="34">
        <v>2410</v>
      </c>
      <c r="L212" s="34">
        <v>2885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3521</v>
      </c>
      <c r="J213" s="34">
        <v>908</v>
      </c>
      <c r="K213" s="34">
        <v>2545</v>
      </c>
      <c r="L213" s="34">
        <v>57</v>
      </c>
      <c r="M213" s="34">
        <v>11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921</v>
      </c>
      <c r="J214" s="34">
        <v>608</v>
      </c>
      <c r="K214" s="34">
        <v>2511</v>
      </c>
      <c r="L214" s="34">
        <v>1632</v>
      </c>
      <c r="M214" s="34">
        <v>20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232</v>
      </c>
      <c r="K216" s="35">
        <v>2151</v>
      </c>
      <c r="L216" s="35">
        <v>1447</v>
      </c>
      <c r="M216" s="35">
        <v>20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-9467</v>
      </c>
      <c r="J217" s="33">
        <f>+J218+J219+J220</f>
        <v>-8024</v>
      </c>
      <c r="K217" s="33">
        <f>+K218+K219+K220</f>
        <v>-4549</v>
      </c>
      <c r="L217" s="33">
        <f>+L218+L219+L220</f>
        <v>-744</v>
      </c>
      <c r="M217" s="33">
        <f>+M218+M219+M220</f>
        <v>0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-3960</v>
      </c>
      <c r="J219" s="34">
        <v>-1085</v>
      </c>
      <c r="K219" s="34">
        <v>-2440</v>
      </c>
      <c r="L219" s="34">
        <v>-435</v>
      </c>
      <c r="M219" s="34">
        <v>0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-5507</v>
      </c>
      <c r="J220" s="34">
        <v>-6939</v>
      </c>
      <c r="K220" s="34">
        <v>-2109</v>
      </c>
      <c r="L220" s="34">
        <v>-309</v>
      </c>
      <c r="M220" s="34">
        <v>0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-2063</v>
      </c>
      <c r="K222" s="35">
        <v>-1536</v>
      </c>
      <c r="L222" s="35">
        <v>-251</v>
      </c>
      <c r="M222" s="35">
        <v>0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-39511</v>
      </c>
      <c r="C225" s="36">
        <f>+J209+J211+J217</f>
        <v>-21305</v>
      </c>
      <c r="D225" s="36">
        <f>+K209+K211+K217</f>
        <v>-7910</v>
      </c>
      <c r="E225" s="36">
        <f>+L209+L211+L217</f>
        <v>5762</v>
      </c>
      <c r="F225" s="36">
        <f>+M209+M211+M217</f>
        <v>-16058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-39511</v>
      </c>
      <c r="J240" s="38">
        <f>+C225</f>
        <v>-21305</v>
      </c>
      <c r="K240" s="38">
        <f>+D225</f>
        <v>-7910</v>
      </c>
      <c r="L240" s="38">
        <f>+E225</f>
        <v>5762</v>
      </c>
      <c r="M240" s="38">
        <f>+F225</f>
        <v>-16058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27296</v>
      </c>
      <c r="C242" s="33">
        <f t="shared" ref="C242:F242" si="3">C243+C245+C246</f>
        <v>7844</v>
      </c>
      <c r="D242" s="33">
        <f t="shared" si="3"/>
        <v>11705</v>
      </c>
      <c r="E242" s="33">
        <f t="shared" si="3"/>
        <v>7627</v>
      </c>
      <c r="F242" s="33">
        <f t="shared" si="3"/>
        <v>120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27206</v>
      </c>
      <c r="C243" s="37">
        <v>7820</v>
      </c>
      <c r="D243" s="37">
        <v>11654</v>
      </c>
      <c r="E243" s="37">
        <v>7612</v>
      </c>
      <c r="F243" s="37">
        <v>120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f>-B25</f>
        <v>-28850</v>
      </c>
      <c r="C244" s="33">
        <f t="shared" ref="C244:F244" si="4">-C25</f>
        <v>-10180</v>
      </c>
      <c r="D244" s="33">
        <f t="shared" si="4"/>
        <v>-12258</v>
      </c>
      <c r="E244" s="33">
        <f t="shared" si="4"/>
        <v>-6098</v>
      </c>
      <c r="F244" s="33">
        <f t="shared" si="4"/>
        <v>-314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39</v>
      </c>
      <c r="C245" s="37">
        <v>17</v>
      </c>
      <c r="D245" s="37">
        <v>7</v>
      </c>
      <c r="E245" s="37">
        <v>15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51</v>
      </c>
      <c r="C246" s="37">
        <v>7</v>
      </c>
      <c r="D246" s="37">
        <v>44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465</v>
      </c>
      <c r="C247" s="33">
        <v>0</v>
      </c>
      <c r="D247" s="33">
        <v>46</v>
      </c>
      <c r="E247" s="33">
        <v>423</v>
      </c>
      <c r="F247" s="33">
        <v>-4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-38422</v>
      </c>
      <c r="C249" s="36">
        <f t="shared" ref="C249:F249" si="5">+J240-C243-C244-C245-C247-C246</f>
        <v>-18969</v>
      </c>
      <c r="D249" s="36">
        <f t="shared" si="5"/>
        <v>-7403</v>
      </c>
      <c r="E249" s="36">
        <f t="shared" si="5"/>
        <v>3810</v>
      </c>
      <c r="F249" s="36">
        <f t="shared" si="5"/>
        <v>-15860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1:F112 F110" name="Cuenta_renta_secundaria_2_2"/>
    <protectedRange sqref="D110:E110" name="Cuenta_renta_secundaria_2_2_1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phoneticPr fontId="37" type="noConversion"/>
  <conditionalFormatting sqref="B46:F46">
    <cfRule type="cellIs" dxfId="19" priority="2" operator="notEqual">
      <formula>B47+B48</formula>
    </cfRule>
  </conditionalFormatting>
  <conditionalFormatting sqref="B109:F109">
    <cfRule type="cellIs" dxfId="18" priority="1" operator="notEqual">
      <formula>B110+B111+B112</formula>
    </cfRule>
  </conditionalFormatting>
  <hyperlinks>
    <hyperlink ref="M4" location="Indice!A1" display="indice" xr:uid="{00000000-0004-0000-31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6" tint="0.39997558519241921"/>
  </sheetPr>
  <dimension ref="A1:J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279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45343</v>
      </c>
      <c r="H16" s="33">
        <f>+C46+C51+C52+C21+C25</f>
        <v>30855</v>
      </c>
      <c r="I16" s="33">
        <f>+D46+D51+D52+D21+D25</f>
        <v>14488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2769</v>
      </c>
      <c r="H17" s="34">
        <v>346</v>
      </c>
      <c r="I17" s="34">
        <v>2423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2310</v>
      </c>
      <c r="H18" s="34">
        <v>123</v>
      </c>
      <c r="I18" s="34">
        <v>2187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40264</v>
      </c>
      <c r="H19" s="34">
        <f>+H16-H17-H18</f>
        <v>30386</v>
      </c>
      <c r="I19" s="34">
        <f>+I16-I17-I18</f>
        <v>9878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1006</v>
      </c>
      <c r="H20" s="42">
        <v>760</v>
      </c>
      <c r="I20" s="42">
        <v>246</v>
      </c>
    </row>
    <row r="21" spans="2:9" s="13" customFormat="1" ht="16.149999999999999" customHeight="1">
      <c r="B21" s="33">
        <v>9850</v>
      </c>
      <c r="C21" s="33">
        <v>5086</v>
      </c>
      <c r="D21" s="33">
        <v>4764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35493</v>
      </c>
      <c r="C23" s="36">
        <f>+H16-C21</f>
        <v>25769</v>
      </c>
      <c r="D23" s="36">
        <f>+I16-D21</f>
        <v>9724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10180</v>
      </c>
      <c r="C25" s="33">
        <v>6605</v>
      </c>
      <c r="D25" s="33">
        <v>3575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25313</v>
      </c>
      <c r="C27" s="36">
        <f>+C23-C25</f>
        <v>19164</v>
      </c>
      <c r="D27" s="36">
        <f>+D23-D25</f>
        <v>6149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25313</v>
      </c>
      <c r="H44" s="38">
        <f>+C27</f>
        <v>19164</v>
      </c>
      <c r="I44" s="38">
        <f>+D27</f>
        <v>6149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25094</v>
      </c>
      <c r="C46" s="33">
        <v>19124</v>
      </c>
      <c r="D46" s="33">
        <v>5970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19598</v>
      </c>
      <c r="C47" s="34">
        <v>14559</v>
      </c>
      <c r="D47" s="34">
        <v>5039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5496</v>
      </c>
      <c r="C48" s="34">
        <f>SUM(C49:C50)</f>
        <v>4565</v>
      </c>
      <c r="D48" s="34">
        <f>SUM(D49:D50)</f>
        <v>931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2707</v>
      </c>
      <c r="C49" s="84">
        <v>1803</v>
      </c>
      <c r="D49" s="84">
        <v>904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2789</v>
      </c>
      <c r="C50" s="84">
        <v>2762</v>
      </c>
      <c r="D50" s="84">
        <v>27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219</v>
      </c>
      <c r="C51" s="33">
        <v>40</v>
      </c>
      <c r="D51" s="33">
        <v>179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99947</v>
      </c>
      <c r="H70" s="33">
        <f>+H71+H75</f>
        <v>98090</v>
      </c>
      <c r="I70" s="33">
        <f>+I71+I75</f>
        <v>1857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96632</v>
      </c>
      <c r="H71" s="34">
        <f>+H72+H73+H74</f>
        <v>96195</v>
      </c>
      <c r="I71" s="34">
        <f>+I72+I73+I74</f>
        <v>437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71949</v>
      </c>
      <c r="H72" s="34">
        <v>71949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31</v>
      </c>
      <c r="H73" s="34">
        <v>31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24652</v>
      </c>
      <c r="H74" s="34">
        <v>24215</v>
      </c>
      <c r="I74" s="34">
        <v>437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3315</v>
      </c>
      <c r="H75" s="34">
        <v>1895</v>
      </c>
      <c r="I75" s="34">
        <v>1420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-5308</v>
      </c>
      <c r="H76" s="33">
        <f>+H77+H78</f>
        <v>-4809</v>
      </c>
      <c r="I76" s="33">
        <f>+I77+I78</f>
        <v>-499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-4231</v>
      </c>
      <c r="H77" s="34">
        <v>-4218</v>
      </c>
      <c r="I77" s="34">
        <v>-13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-1077</v>
      </c>
      <c r="H78" s="34">
        <v>-591</v>
      </c>
      <c r="I78" s="34">
        <v>-486</v>
      </c>
    </row>
    <row r="79" spans="2:9" s="13" customFormat="1" ht="16.149999999999999" customHeight="1">
      <c r="B79" s="33">
        <f>+B80+B81+B82</f>
        <v>24908</v>
      </c>
      <c r="C79" s="33">
        <f>+C80+C81+C82</f>
        <v>24956</v>
      </c>
      <c r="D79" s="33">
        <f>+D80+D81+D82</f>
        <v>351</v>
      </c>
      <c r="E79" s="61" t="s">
        <v>48</v>
      </c>
      <c r="F79" s="47" t="s">
        <v>49</v>
      </c>
      <c r="G79" s="33">
        <f>G80+G81+G82</f>
        <v>8953</v>
      </c>
      <c r="H79" s="33">
        <f>+H80+H81+H82</f>
        <v>8325</v>
      </c>
      <c r="I79" s="33">
        <f>+I80+I81+I82</f>
        <v>1027</v>
      </c>
    </row>
    <row r="80" spans="2:9" s="15" customFormat="1" ht="16.149999999999999" customHeight="1">
      <c r="B80" s="34">
        <v>24900</v>
      </c>
      <c r="C80" s="43">
        <v>24948</v>
      </c>
      <c r="D80" s="43">
        <v>351</v>
      </c>
      <c r="E80" s="23" t="s">
        <v>50</v>
      </c>
      <c r="F80" s="23" t="s">
        <v>133</v>
      </c>
      <c r="G80" s="43">
        <v>3275</v>
      </c>
      <c r="H80" s="43">
        <v>2912</v>
      </c>
      <c r="I80" s="43">
        <v>762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5107</v>
      </c>
      <c r="H81" s="43">
        <v>4842</v>
      </c>
      <c r="I81" s="43">
        <v>265</v>
      </c>
    </row>
    <row r="82" spans="2:9" s="15" customFormat="1" ht="16.149999999999999" customHeight="1">
      <c r="B82" s="34">
        <v>8</v>
      </c>
      <c r="C82" s="43">
        <v>8</v>
      </c>
      <c r="D82" s="43">
        <v>0</v>
      </c>
      <c r="E82" s="23" t="s">
        <v>53</v>
      </c>
      <c r="F82" s="23" t="s">
        <v>54</v>
      </c>
      <c r="G82" s="43">
        <v>571</v>
      </c>
      <c r="H82" s="43">
        <v>571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78684</v>
      </c>
      <c r="C85" s="36">
        <f>+H68+H70+H76+H79-C79</f>
        <v>76650</v>
      </c>
      <c r="D85" s="36">
        <f>+I68+I70+I76+I79-D79</f>
        <v>2034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78684</v>
      </c>
      <c r="H100" s="38">
        <f>+C85</f>
        <v>76650</v>
      </c>
      <c r="I100" s="38">
        <f>+D85</f>
        <v>2034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293</v>
      </c>
      <c r="C102" s="33">
        <f>+C103+C104</f>
        <v>0</v>
      </c>
      <c r="D102" s="33">
        <f>+D103+D104</f>
        <v>293</v>
      </c>
      <c r="E102" s="61" t="s">
        <v>58</v>
      </c>
      <c r="F102" s="47" t="s">
        <v>59</v>
      </c>
      <c r="G102" s="33">
        <f>+G103+G104</f>
        <v>71070</v>
      </c>
      <c r="H102" s="33">
        <f>+H103+H104</f>
        <v>70742</v>
      </c>
      <c r="I102" s="33">
        <f>+I103+I104</f>
        <v>328</v>
      </c>
    </row>
    <row r="103" spans="2:9" s="15" customFormat="1" ht="16.149999999999999" customHeight="1">
      <c r="B103" s="34">
        <v>293</v>
      </c>
      <c r="C103" s="34">
        <v>0</v>
      </c>
      <c r="D103" s="34">
        <v>293</v>
      </c>
      <c r="E103" s="62" t="s">
        <v>60</v>
      </c>
      <c r="F103" s="23" t="s">
        <v>61</v>
      </c>
      <c r="G103" s="34">
        <v>70681</v>
      </c>
      <c r="H103" s="34">
        <v>70681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389</v>
      </c>
      <c r="H104" s="34">
        <v>61</v>
      </c>
      <c r="I104" s="34">
        <v>328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9928</v>
      </c>
      <c r="H105" s="33">
        <f>+H106+H107+H108</f>
        <v>7365</v>
      </c>
      <c r="I105" s="33">
        <f>+I106+I107+I108</f>
        <v>2563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2075</v>
      </c>
      <c r="H106" s="34">
        <v>0</v>
      </c>
      <c r="I106" s="34">
        <v>2075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6447</v>
      </c>
      <c r="H107" s="34">
        <v>6420</v>
      </c>
      <c r="I107" s="34">
        <v>27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1406</v>
      </c>
      <c r="H108" s="34">
        <v>945</v>
      </c>
      <c r="I108" s="34">
        <v>461</v>
      </c>
    </row>
    <row r="109" spans="2:9" s="13" customFormat="1" ht="14">
      <c r="B109" s="33">
        <v>20492</v>
      </c>
      <c r="C109" s="33">
        <v>18219</v>
      </c>
      <c r="D109" s="33">
        <v>2273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17783</v>
      </c>
      <c r="C111" s="34">
        <v>15575</v>
      </c>
      <c r="D111" s="34">
        <v>2208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2709</v>
      </c>
      <c r="C112" s="34">
        <v>2644</v>
      </c>
      <c r="D112" s="34">
        <v>65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131589</v>
      </c>
      <c r="C113" s="33">
        <f>+C114+C115+C116+C117+C118+C119</f>
        <v>136906</v>
      </c>
      <c r="D113" s="33">
        <f>+D114+D115+D116+D117+D118+D119</f>
        <v>1767</v>
      </c>
      <c r="E113" s="61" t="s">
        <v>69</v>
      </c>
      <c r="F113" s="47" t="s">
        <v>70</v>
      </c>
      <c r="G113" s="33">
        <f>+G114+G115+G116+G117+G118+G119</f>
        <v>18763</v>
      </c>
      <c r="H113" s="33">
        <f>+H114+H115+H116+H117+H118+H119</f>
        <v>17391</v>
      </c>
      <c r="I113" s="33">
        <f>+I114+I115+I116+I117+I118+I119</f>
        <v>8456</v>
      </c>
    </row>
    <row r="114" spans="2:10" s="15" customFormat="1" ht="16.149999999999999" customHeight="1">
      <c r="B114" s="34">
        <v>28</v>
      </c>
      <c r="C114" s="34">
        <v>10</v>
      </c>
      <c r="D114" s="34">
        <v>18</v>
      </c>
      <c r="E114" s="62" t="s">
        <v>71</v>
      </c>
      <c r="F114" s="23" t="s">
        <v>72</v>
      </c>
      <c r="G114" s="34">
        <v>1029</v>
      </c>
      <c r="H114" s="34">
        <v>91</v>
      </c>
      <c r="I114" s="34">
        <v>938</v>
      </c>
    </row>
    <row r="115" spans="2:10" s="15" customFormat="1" ht="16.149999999999999" customHeight="1">
      <c r="B115" s="34">
        <v>389</v>
      </c>
      <c r="C115" s="34">
        <v>23</v>
      </c>
      <c r="D115" s="34">
        <v>366</v>
      </c>
      <c r="E115" s="62" t="s">
        <v>73</v>
      </c>
      <c r="F115" s="23" t="s">
        <v>74</v>
      </c>
      <c r="G115" s="34">
        <v>12</v>
      </c>
      <c r="H115" s="34">
        <v>9</v>
      </c>
      <c r="I115" s="34">
        <v>3</v>
      </c>
    </row>
    <row r="116" spans="2:10" s="15" customFormat="1" ht="16.149999999999999" customHeight="1">
      <c r="B116" s="34">
        <v>117308</v>
      </c>
      <c r="C116" s="34">
        <v>123493</v>
      </c>
      <c r="D116" s="34">
        <v>899</v>
      </c>
      <c r="E116" s="62" t="s">
        <v>75</v>
      </c>
      <c r="F116" s="23" t="s">
        <v>160</v>
      </c>
      <c r="G116" s="34">
        <v>14673</v>
      </c>
      <c r="H116" s="34">
        <v>15175</v>
      </c>
      <c r="I116" s="34">
        <v>6582</v>
      </c>
    </row>
    <row r="117" spans="2:10" s="15" customFormat="1" ht="16.149999999999999" customHeight="1">
      <c r="B117" s="34">
        <v>1280</v>
      </c>
      <c r="C117" s="34">
        <v>1150</v>
      </c>
      <c r="D117" s="34">
        <v>130</v>
      </c>
      <c r="E117" s="62" t="s">
        <v>76</v>
      </c>
      <c r="F117" s="23" t="s">
        <v>77</v>
      </c>
      <c r="G117" s="34">
        <v>419</v>
      </c>
      <c r="H117" s="34">
        <v>199</v>
      </c>
      <c r="I117" s="34">
        <v>220</v>
      </c>
    </row>
    <row r="118" spans="2:10" s="15" customFormat="1" ht="16.149999999999999" customHeight="1">
      <c r="B118" s="34">
        <v>2363</v>
      </c>
      <c r="C118" s="34">
        <v>2009</v>
      </c>
      <c r="D118" s="34">
        <v>354</v>
      </c>
      <c r="E118" s="23" t="s">
        <v>78</v>
      </c>
      <c r="F118" s="23" t="s">
        <v>79</v>
      </c>
      <c r="G118" s="34">
        <v>2630</v>
      </c>
      <c r="H118" s="34">
        <v>1917</v>
      </c>
      <c r="I118" s="34">
        <v>713</v>
      </c>
    </row>
    <row r="119" spans="2:10" s="46" customFormat="1" ht="16.149999999999999" customHeight="1">
      <c r="B119" s="34">
        <v>10221</v>
      </c>
      <c r="C119" s="34">
        <v>10221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26071</v>
      </c>
      <c r="C122" s="36">
        <f>+H100+H102+H105+H113-C102-C109-C113</f>
        <v>17023</v>
      </c>
      <c r="D122" s="36">
        <f>+I100+I102+I105+I113-D102-D109-D113</f>
        <v>9048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26071</v>
      </c>
      <c r="H137" s="38">
        <f>+C122</f>
        <v>17023</v>
      </c>
      <c r="I137" s="38">
        <f>+D122</f>
        <v>9048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3470</v>
      </c>
      <c r="C139" s="33">
        <f>+C140+C141</f>
        <v>2054</v>
      </c>
      <c r="D139" s="33">
        <f>+D140+D141</f>
        <v>1416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1645</v>
      </c>
      <c r="C140" s="34">
        <v>933</v>
      </c>
      <c r="D140" s="34">
        <v>712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1825</v>
      </c>
      <c r="C141" s="34">
        <v>1121</v>
      </c>
      <c r="D141" s="34">
        <v>704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22601</v>
      </c>
      <c r="C144" s="36">
        <f>+H137-C139</f>
        <v>14969</v>
      </c>
      <c r="D144" s="36">
        <f>+I137-D139</f>
        <v>7632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26071</v>
      </c>
      <c r="H161" s="38">
        <f>+C122</f>
        <v>17023</v>
      </c>
      <c r="I161" s="38">
        <f>+D122</f>
        <v>9048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41083</v>
      </c>
      <c r="C163" s="33">
        <f>+H16-H17-H18+C141-H20</f>
        <v>30747</v>
      </c>
      <c r="D163" s="33">
        <f>+I16-I17-I18+D141-I20</f>
        <v>10336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3470</v>
      </c>
      <c r="C164" s="34">
        <f>+C139</f>
        <v>2054</v>
      </c>
      <c r="D164" s="34">
        <f>+D139</f>
        <v>1416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37613</v>
      </c>
      <c r="C165" s="34">
        <f>+C163-C164</f>
        <v>28693</v>
      </c>
      <c r="D165" s="34">
        <f>+D163-D164</f>
        <v>8920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-15012</v>
      </c>
      <c r="C169" s="36">
        <f>+H161-C163-C166</f>
        <v>-13724</v>
      </c>
      <c r="D169" s="36">
        <f>+I161-D163-D166</f>
        <v>-1288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22601</v>
      </c>
      <c r="H184" s="38">
        <f>+C144</f>
        <v>14969</v>
      </c>
      <c r="I184" s="38">
        <f>+D144</f>
        <v>7632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37613</v>
      </c>
      <c r="C186" s="33">
        <f>+C187</f>
        <v>28693</v>
      </c>
      <c r="D186" s="33">
        <f>+D187</f>
        <v>8920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37613</v>
      </c>
      <c r="C187" s="34">
        <f t="shared" si="0"/>
        <v>28693</v>
      </c>
      <c r="D187" s="34">
        <f t="shared" si="0"/>
        <v>8920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-15012</v>
      </c>
      <c r="C191" s="36">
        <f>+H184-C186</f>
        <v>-13724</v>
      </c>
      <c r="D191" s="36">
        <f>+I184-D186</f>
        <v>-1288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-15012</v>
      </c>
      <c r="H209" s="38">
        <f>+C191</f>
        <v>-13724</v>
      </c>
      <c r="I209" s="38">
        <f>+D191</f>
        <v>-1288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1731</v>
      </c>
      <c r="H211" s="33">
        <f>+H212+H213+H214</f>
        <v>413</v>
      </c>
      <c r="I211" s="33">
        <f>+I212+I213+I214</f>
        <v>3844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215</v>
      </c>
      <c r="H212" s="34">
        <v>-19</v>
      </c>
      <c r="I212" s="34">
        <v>234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908</v>
      </c>
      <c r="H213" s="34">
        <v>265</v>
      </c>
      <c r="I213" s="34">
        <v>643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608</v>
      </c>
      <c r="H214" s="34">
        <v>167</v>
      </c>
      <c r="I214" s="34">
        <v>2967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232</v>
      </c>
      <c r="H216" s="35">
        <v>57</v>
      </c>
      <c r="I216" s="35">
        <v>2701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-8024</v>
      </c>
      <c r="H217" s="33">
        <f>+H218+H219+H220</f>
        <v>-6200</v>
      </c>
      <c r="I217" s="33">
        <f>+I218+I219+I220</f>
        <v>-4350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-1085</v>
      </c>
      <c r="H219" s="34">
        <v>-888</v>
      </c>
      <c r="I219" s="34">
        <v>-197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-6939</v>
      </c>
      <c r="H220" s="34">
        <v>-5312</v>
      </c>
      <c r="I220" s="34">
        <v>-4153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-2063</v>
      </c>
      <c r="H222" s="35">
        <v>-4000</v>
      </c>
      <c r="I222" s="35">
        <v>-589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-21305</v>
      </c>
      <c r="C225" s="36">
        <f>+H209+H211+H217</f>
        <v>-19511</v>
      </c>
      <c r="D225" s="36">
        <f>+I209+I211+I217</f>
        <v>-1794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-21305</v>
      </c>
      <c r="H240" s="38">
        <f>+C225</f>
        <v>-19511</v>
      </c>
      <c r="I240" s="38">
        <f>+D225</f>
        <v>-1794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7844</v>
      </c>
      <c r="C242" s="33">
        <f t="shared" ref="C242:D242" si="1">C243+C245+C246</f>
        <v>3997</v>
      </c>
      <c r="D242" s="33">
        <f t="shared" si="1"/>
        <v>3847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7820</v>
      </c>
      <c r="C243" s="37">
        <v>3991</v>
      </c>
      <c r="D243" s="37">
        <v>3829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-10180</v>
      </c>
      <c r="C244" s="33">
        <v>-6605</v>
      </c>
      <c r="D244" s="33">
        <v>-3575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17</v>
      </c>
      <c r="C245" s="37">
        <v>0</v>
      </c>
      <c r="D245" s="37">
        <v>17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7</v>
      </c>
      <c r="C246" s="37">
        <v>6</v>
      </c>
      <c r="D246" s="37">
        <v>1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3" customFormat="1" ht="14">
      <c r="B247" s="33">
        <v>0</v>
      </c>
      <c r="C247" s="33">
        <v>25</v>
      </c>
      <c r="D247" s="33">
        <v>-25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-18969</v>
      </c>
      <c r="C249" s="36">
        <f t="shared" ref="C249:D249" si="2">+H240-C243-C244-C245-C247-C246</f>
        <v>-16928</v>
      </c>
      <c r="D249" s="36">
        <f t="shared" si="2"/>
        <v>-2041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17" priority="2" operator="notEqual">
      <formula>B47+B48</formula>
    </cfRule>
  </conditionalFormatting>
  <conditionalFormatting sqref="B109:D109">
    <cfRule type="cellIs" dxfId="16" priority="1" operator="notEqual">
      <formula>B110+B111+B112</formula>
    </cfRule>
  </conditionalFormatting>
  <hyperlinks>
    <hyperlink ref="I4" location="Indice!A1" display="indice" xr:uid="{00000000-0004-0000-32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0" tint="-0.249977111117893"/>
  </sheetPr>
  <dimension ref="B1:O251"/>
  <sheetViews>
    <sheetView zoomScaleNormal="100" workbookViewId="0">
      <pane ySplit="4" topLeftCell="A88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281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236709</v>
      </c>
      <c r="J16" s="33">
        <f>+C46+C51+C52+C21+C25</f>
        <v>45212</v>
      </c>
      <c r="K16" s="33">
        <f>+D46+D51+D52+D21+D25</f>
        <v>133851</v>
      </c>
      <c r="L16" s="33">
        <f>+E46+E51+E52+E21+E25</f>
        <v>53491</v>
      </c>
      <c r="M16" s="33">
        <f>+F46+F51+F52+F21+F25</f>
        <v>4155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11841</v>
      </c>
      <c r="J17" s="34">
        <v>2381</v>
      </c>
      <c r="K17" s="34">
        <v>4408</v>
      </c>
      <c r="L17" s="34">
        <v>5003</v>
      </c>
      <c r="M17" s="34">
        <v>49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8424</v>
      </c>
      <c r="J18" s="34">
        <v>2440</v>
      </c>
      <c r="K18" s="34">
        <v>5561</v>
      </c>
      <c r="L18" s="34">
        <v>411</v>
      </c>
      <c r="M18" s="34">
        <v>12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216444</v>
      </c>
      <c r="J19" s="34">
        <f>+J16-J17-J18</f>
        <v>40391</v>
      </c>
      <c r="K19" s="34">
        <f>+K16-K17-K18</f>
        <v>123882</v>
      </c>
      <c r="L19" s="34">
        <f>+L16-L17-L18</f>
        <v>48077</v>
      </c>
      <c r="M19" s="34">
        <f>+M16-M17-M18</f>
        <v>4094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4495</v>
      </c>
      <c r="J20" s="42">
        <v>836</v>
      </c>
      <c r="K20" s="42">
        <v>2104</v>
      </c>
      <c r="L20" s="42">
        <v>1551</v>
      </c>
      <c r="M20" s="42">
        <v>4</v>
      </c>
    </row>
    <row r="21" spans="2:13" s="13" customFormat="1" ht="16.149999999999999" customHeight="1">
      <c r="B21" s="33">
        <v>66231</v>
      </c>
      <c r="C21" s="33">
        <v>9107</v>
      </c>
      <c r="D21" s="33">
        <v>34021</v>
      </c>
      <c r="E21" s="33">
        <v>21956</v>
      </c>
      <c r="F21" s="33">
        <v>1147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170478</v>
      </c>
      <c r="C23" s="36">
        <f>+J16-C21</f>
        <v>36105</v>
      </c>
      <c r="D23" s="36">
        <f>+K16-D21</f>
        <v>99830</v>
      </c>
      <c r="E23" s="36">
        <f>+L16-E21</f>
        <v>31535</v>
      </c>
      <c r="F23" s="36">
        <f>+M16-F21</f>
        <v>3008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f>SUM(C25:F25)</f>
        <v>29191</v>
      </c>
      <c r="C25" s="33">
        <v>10072</v>
      </c>
      <c r="D25" s="33">
        <v>12602</v>
      </c>
      <c r="E25" s="33">
        <v>6212</v>
      </c>
      <c r="F25" s="33">
        <v>305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141287</v>
      </c>
      <c r="C27" s="36">
        <f>+C23-C25</f>
        <v>26033</v>
      </c>
      <c r="D27" s="36">
        <f>+D23-D25</f>
        <v>87228</v>
      </c>
      <c r="E27" s="36">
        <f>+E23-E25</f>
        <v>25323</v>
      </c>
      <c r="F27" s="36">
        <f>+F23-F25</f>
        <v>2703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141287</v>
      </c>
      <c r="J44" s="38">
        <f>+C27</f>
        <v>26033</v>
      </c>
      <c r="K44" s="38">
        <f>+D27</f>
        <v>87228</v>
      </c>
      <c r="L44" s="38">
        <f>+E27</f>
        <v>25323</v>
      </c>
      <c r="M44" s="38">
        <f>+F27</f>
        <v>2703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140652</v>
      </c>
      <c r="C46" s="33">
        <v>25800</v>
      </c>
      <c r="D46" s="33">
        <v>86880</v>
      </c>
      <c r="E46" s="33">
        <v>25289</v>
      </c>
      <c r="F46" s="33">
        <v>2683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109620</v>
      </c>
      <c r="C47" s="34">
        <v>20261</v>
      </c>
      <c r="D47" s="34">
        <v>67920</v>
      </c>
      <c r="E47" s="34">
        <v>19313</v>
      </c>
      <c r="F47" s="34">
        <v>2126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31032</v>
      </c>
      <c r="C48" s="34">
        <f>SUM(C49:C50)</f>
        <v>5539</v>
      </c>
      <c r="D48" s="34">
        <f>SUM(D49:D50)</f>
        <v>18960</v>
      </c>
      <c r="E48" s="34">
        <f>SUM(E49:E50)</f>
        <v>5976</v>
      </c>
      <c r="F48" s="34">
        <f>SUM(F49:F50)</f>
        <v>557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24047</v>
      </c>
      <c r="C49" s="84">
        <v>2830</v>
      </c>
      <c r="D49" s="84">
        <v>14994</v>
      </c>
      <c r="E49" s="84">
        <v>5688</v>
      </c>
      <c r="F49" s="84">
        <v>535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6985</v>
      </c>
      <c r="C50" s="84">
        <v>2709</v>
      </c>
      <c r="D50" s="84">
        <v>3966</v>
      </c>
      <c r="E50" s="84">
        <v>288</v>
      </c>
      <c r="F50" s="84">
        <v>22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635</v>
      </c>
      <c r="C51" s="33">
        <v>233</v>
      </c>
      <c r="D51" s="33">
        <v>348</v>
      </c>
      <c r="E51" s="33">
        <v>34</v>
      </c>
      <c r="F51" s="33">
        <v>20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126756</v>
      </c>
      <c r="J70" s="33">
        <f>+J71+J75</f>
        <v>89002</v>
      </c>
      <c r="K70" s="33">
        <f>+K71+K75</f>
        <v>12794</v>
      </c>
      <c r="L70" s="33">
        <f>+L71+L75</f>
        <v>24960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105351</v>
      </c>
      <c r="J71" s="34">
        <f>+J72+J73+J74</f>
        <v>85377</v>
      </c>
      <c r="K71" s="34">
        <f>+K72+K73+K74</f>
        <v>12028</v>
      </c>
      <c r="L71" s="34">
        <f>+L72+L73+L74</f>
        <v>7946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70669</v>
      </c>
      <c r="J72" s="34">
        <v>63053</v>
      </c>
      <c r="K72" s="34">
        <v>2431</v>
      </c>
      <c r="L72" s="34">
        <v>5185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107</v>
      </c>
      <c r="J73" s="34">
        <v>19</v>
      </c>
      <c r="K73" s="34">
        <v>56</v>
      </c>
      <c r="L73" s="34">
        <v>32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34575</v>
      </c>
      <c r="J74" s="34">
        <v>22305</v>
      </c>
      <c r="K74" s="34">
        <v>9541</v>
      </c>
      <c r="L74" s="34">
        <v>2729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21405</v>
      </c>
      <c r="J75" s="34">
        <v>3625</v>
      </c>
      <c r="K75" s="34">
        <v>766</v>
      </c>
      <c r="L75" s="34">
        <v>17014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-21421</v>
      </c>
      <c r="J76" s="33">
        <f>+J77+J78</f>
        <v>-6022</v>
      </c>
      <c r="K76" s="33">
        <f>+K77+K78</f>
        <v>-3636</v>
      </c>
      <c r="L76" s="33">
        <f>+L77+L78</f>
        <v>-1629</v>
      </c>
      <c r="M76" s="33">
        <f>+M77+M78</f>
        <v>-10134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-8584</v>
      </c>
      <c r="J77" s="34">
        <v>-4755</v>
      </c>
      <c r="K77" s="34">
        <v>-2279</v>
      </c>
      <c r="L77" s="34">
        <v>-1550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-12837</v>
      </c>
      <c r="J78" s="34">
        <v>-1267</v>
      </c>
      <c r="K78" s="34">
        <v>-1357</v>
      </c>
      <c r="L78" s="34">
        <v>-79</v>
      </c>
      <c r="M78" s="34">
        <v>-10134</v>
      </c>
    </row>
    <row r="79" spans="2:13" s="13" customFormat="1" ht="16.149999999999999" customHeight="1">
      <c r="B79" s="33">
        <f>+B80+B81+B82</f>
        <v>25134</v>
      </c>
      <c r="C79" s="33">
        <f>+C80+C81+C82</f>
        <v>22366</v>
      </c>
      <c r="D79" s="33">
        <f>+D80+D81+D82</f>
        <v>3682</v>
      </c>
      <c r="E79" s="33">
        <f>+E80+E81+E82</f>
        <v>485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6972</v>
      </c>
      <c r="J79" s="33">
        <f>+J80+J81+J82</f>
        <v>7202</v>
      </c>
      <c r="K79" s="33">
        <f>+K80+K81+K82</f>
        <v>408</v>
      </c>
      <c r="L79" s="33">
        <f>+L80+L81+L82</f>
        <v>469</v>
      </c>
      <c r="M79" s="33">
        <f>+M80+M81+M82</f>
        <v>292</v>
      </c>
    </row>
    <row r="80" spans="2:13" s="15" customFormat="1" ht="16.149999999999999" customHeight="1">
      <c r="B80" s="34">
        <v>25127</v>
      </c>
      <c r="C80" s="43">
        <v>22362</v>
      </c>
      <c r="D80" s="43">
        <v>3682</v>
      </c>
      <c r="E80" s="43">
        <v>482</v>
      </c>
      <c r="F80" s="43">
        <v>0</v>
      </c>
      <c r="G80" s="23" t="s">
        <v>50</v>
      </c>
      <c r="H80" s="23" t="s">
        <v>133</v>
      </c>
      <c r="I80" s="43">
        <v>2254</v>
      </c>
      <c r="J80" s="43">
        <v>2786</v>
      </c>
      <c r="K80" s="43">
        <v>270</v>
      </c>
      <c r="L80" s="43">
        <v>305</v>
      </c>
      <c r="M80" s="43">
        <v>292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4135</v>
      </c>
      <c r="J81" s="43">
        <v>3923</v>
      </c>
      <c r="K81" s="43">
        <v>137</v>
      </c>
      <c r="L81" s="43">
        <v>75</v>
      </c>
      <c r="M81" s="43">
        <v>0</v>
      </c>
    </row>
    <row r="82" spans="2:13" s="15" customFormat="1" ht="16.149999999999999" customHeight="1">
      <c r="B82" s="34">
        <v>7</v>
      </c>
      <c r="C82" s="43">
        <v>4</v>
      </c>
      <c r="D82" s="43">
        <v>0</v>
      </c>
      <c r="E82" s="43">
        <v>3</v>
      </c>
      <c r="F82" s="43">
        <v>0</v>
      </c>
      <c r="G82" s="23" t="s">
        <v>53</v>
      </c>
      <c r="H82" s="23" t="s">
        <v>54</v>
      </c>
      <c r="I82" s="43">
        <v>583</v>
      </c>
      <c r="J82" s="43">
        <v>493</v>
      </c>
      <c r="K82" s="43">
        <v>1</v>
      </c>
      <c r="L82" s="43">
        <v>89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87173</v>
      </c>
      <c r="C85" s="36">
        <f>+J68+J70+J76+J79-C79</f>
        <v>67816</v>
      </c>
      <c r="D85" s="36">
        <f>+K68+K70+K76+K79-D79</f>
        <v>5884</v>
      </c>
      <c r="E85" s="36">
        <f>+L68+L70+L76+L79-E79</f>
        <v>23315</v>
      </c>
      <c r="F85" s="36">
        <f>+M68+M70+M76+M79-F79</f>
        <v>-9842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87173</v>
      </c>
      <c r="J100" s="38">
        <f>+C85</f>
        <v>67816</v>
      </c>
      <c r="K100" s="38">
        <f>+D85</f>
        <v>5884</v>
      </c>
      <c r="L100" s="38">
        <f>+E85</f>
        <v>23315</v>
      </c>
      <c r="M100" s="38">
        <f>+F85</f>
        <v>-9842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332</v>
      </c>
      <c r="C102" s="33">
        <f>+C103+C104</f>
        <v>289</v>
      </c>
      <c r="D102" s="33">
        <f>+D103+D104</f>
        <v>22</v>
      </c>
      <c r="E102" s="33">
        <f>+E103+E104</f>
        <v>21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125348</v>
      </c>
      <c r="J102" s="33">
        <f>+J103+J104</f>
        <v>62544</v>
      </c>
      <c r="K102" s="33">
        <f>+K103+K104</f>
        <v>53357</v>
      </c>
      <c r="L102" s="33">
        <f>+L103+L104</f>
        <v>9447</v>
      </c>
      <c r="M102" s="33">
        <f>+M103+M104</f>
        <v>0</v>
      </c>
    </row>
    <row r="103" spans="2:13" s="15" customFormat="1" ht="16.149999999999999" customHeight="1">
      <c r="B103" s="34">
        <v>332</v>
      </c>
      <c r="C103" s="34">
        <v>289</v>
      </c>
      <c r="D103" s="34">
        <v>22</v>
      </c>
      <c r="E103" s="34">
        <v>21</v>
      </c>
      <c r="F103" s="34">
        <v>0</v>
      </c>
      <c r="G103" s="62" t="s">
        <v>60</v>
      </c>
      <c r="H103" s="23" t="s">
        <v>61</v>
      </c>
      <c r="I103" s="34">
        <v>121025</v>
      </c>
      <c r="J103" s="34">
        <v>62205</v>
      </c>
      <c r="K103" s="34">
        <v>52062</v>
      </c>
      <c r="L103" s="34">
        <v>6758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4323</v>
      </c>
      <c r="J104" s="34">
        <v>339</v>
      </c>
      <c r="K104" s="34">
        <v>1295</v>
      </c>
      <c r="L104" s="34">
        <v>2689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162174</v>
      </c>
      <c r="J105" s="33">
        <f>+J106+J107+J108</f>
        <v>9706</v>
      </c>
      <c r="K105" s="33">
        <f>+K106+K107+K108</f>
        <v>407</v>
      </c>
      <c r="L105" s="33">
        <f>+L106+L107+L108</f>
        <v>288</v>
      </c>
      <c r="M105" s="33">
        <f>+M106+M107+M108</f>
        <v>151773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112429</v>
      </c>
      <c r="J106" s="34">
        <v>2080</v>
      </c>
      <c r="K106" s="34">
        <v>0</v>
      </c>
      <c r="L106" s="34">
        <v>0</v>
      </c>
      <c r="M106" s="34">
        <v>110349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6985</v>
      </c>
      <c r="J107" s="34">
        <v>6268</v>
      </c>
      <c r="K107" s="34">
        <v>407</v>
      </c>
      <c r="L107" s="34">
        <v>288</v>
      </c>
      <c r="M107" s="34">
        <v>22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42760</v>
      </c>
      <c r="J108" s="34">
        <v>1358</v>
      </c>
      <c r="K108" s="34">
        <v>0</v>
      </c>
      <c r="L108" s="34">
        <v>0</v>
      </c>
      <c r="M108" s="34">
        <v>41402</v>
      </c>
    </row>
    <row r="109" spans="2:13" s="13" customFormat="1" ht="28">
      <c r="B109" s="33">
        <v>228021</v>
      </c>
      <c r="C109" s="33">
        <v>21517</v>
      </c>
      <c r="D109" s="33">
        <v>4570</v>
      </c>
      <c r="E109" s="33">
        <v>559</v>
      </c>
      <c r="F109" s="33">
        <v>201375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196308</v>
      </c>
      <c r="C110" s="34">
        <v>0</v>
      </c>
      <c r="D110" s="34">
        <v>0</v>
      </c>
      <c r="E110" s="34">
        <v>0</v>
      </c>
      <c r="F110" s="34">
        <v>196308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19261</v>
      </c>
      <c r="C111" s="34">
        <v>18451</v>
      </c>
      <c r="D111" s="34">
        <v>500</v>
      </c>
      <c r="E111" s="34">
        <v>288</v>
      </c>
      <c r="F111" s="34">
        <v>22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12452</v>
      </c>
      <c r="C112" s="34">
        <v>3066</v>
      </c>
      <c r="D112" s="34">
        <v>4070</v>
      </c>
      <c r="E112" s="34">
        <v>271</v>
      </c>
      <c r="F112" s="34">
        <v>5045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19755</v>
      </c>
      <c r="C113" s="33">
        <f>+C114+C115+C116+C117+C118+C119</f>
        <v>174274</v>
      </c>
      <c r="D113" s="33">
        <f>+D114+D115+D116+D117+D118+D119</f>
        <v>22060</v>
      </c>
      <c r="E113" s="33">
        <f>+E114+E115+E116+E117+E118+E119</f>
        <v>13596</v>
      </c>
      <c r="F113" s="33">
        <f>+F114+F115+F116+F117+F118+F119</f>
        <v>3867</v>
      </c>
      <c r="G113" s="61" t="s">
        <v>69</v>
      </c>
      <c r="H113" s="47" t="s">
        <v>70</v>
      </c>
      <c r="I113" s="33">
        <f>+I114+I115+I116+I117+I118+I119</f>
        <v>10797</v>
      </c>
      <c r="J113" s="33">
        <f>+J114+J115+J116+J117+J118+J119</f>
        <v>17214</v>
      </c>
      <c r="K113" s="33">
        <f>+K114+K115+K116+K117+K118+K119</f>
        <v>117641</v>
      </c>
      <c r="L113" s="33">
        <f>+L114+L115+L116+L117+L118+L119</f>
        <v>29047</v>
      </c>
      <c r="M113" s="33">
        <f>+M114+M115+M116+M117+M118+M119</f>
        <v>40937</v>
      </c>
    </row>
    <row r="114" spans="2:14" s="15" customFormat="1" ht="16.149999999999999" customHeight="1">
      <c r="B114" s="34">
        <v>247</v>
      </c>
      <c r="C114" s="34">
        <v>30</v>
      </c>
      <c r="D114" s="34">
        <v>97</v>
      </c>
      <c r="E114" s="34">
        <v>118</v>
      </c>
      <c r="F114" s="34">
        <v>2</v>
      </c>
      <c r="G114" s="62" t="s">
        <v>71</v>
      </c>
      <c r="H114" s="23" t="s">
        <v>72</v>
      </c>
      <c r="I114" s="34">
        <f>SUM(J114:M114)</f>
        <v>1025</v>
      </c>
      <c r="J114" s="34">
        <v>1025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246</v>
      </c>
      <c r="C115" s="34">
        <v>246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f>SUM(J115:M115)</f>
        <v>159</v>
      </c>
      <c r="J115" s="34">
        <v>13</v>
      </c>
      <c r="K115" s="34">
        <v>42</v>
      </c>
      <c r="L115" s="34">
        <v>104</v>
      </c>
      <c r="M115" s="34">
        <v>0</v>
      </c>
    </row>
    <row r="116" spans="2:14" s="15" customFormat="1" ht="16.149999999999999" customHeight="1">
      <c r="B116" s="34">
        <v>0</v>
      </c>
      <c r="C116" s="34">
        <v>159010</v>
      </c>
      <c r="D116" s="34">
        <v>19573</v>
      </c>
      <c r="E116" s="34">
        <v>11601</v>
      </c>
      <c r="F116" s="34">
        <v>3858</v>
      </c>
      <c r="G116" s="62" t="s">
        <v>75</v>
      </c>
      <c r="H116" s="23" t="s">
        <v>160</v>
      </c>
      <c r="I116" s="34">
        <v>0</v>
      </c>
      <c r="J116" s="34">
        <v>13449</v>
      </c>
      <c r="K116" s="34">
        <v>115197</v>
      </c>
      <c r="L116" s="34">
        <v>27427</v>
      </c>
      <c r="M116" s="34">
        <v>37969</v>
      </c>
    </row>
    <row r="117" spans="2:14" s="15" customFormat="1" ht="16.149999999999999" customHeight="1">
      <c r="B117" s="34">
        <v>1380</v>
      </c>
      <c r="C117" s="34">
        <v>1380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4052</v>
      </c>
      <c r="J117" s="34">
        <v>444</v>
      </c>
      <c r="K117" s="34">
        <v>1192</v>
      </c>
      <c r="L117" s="34">
        <v>38</v>
      </c>
      <c r="M117" s="34">
        <v>2378</v>
      </c>
    </row>
    <row r="118" spans="2:14" s="15" customFormat="1" ht="16.149999999999999" customHeight="1">
      <c r="B118" s="34">
        <v>6841</v>
      </c>
      <c r="C118" s="34">
        <v>2567</v>
      </c>
      <c r="D118" s="34">
        <v>2390</v>
      </c>
      <c r="E118" s="34">
        <v>1877</v>
      </c>
      <c r="F118" s="34">
        <v>7</v>
      </c>
      <c r="G118" s="23" t="s">
        <v>78</v>
      </c>
      <c r="H118" s="23" t="s">
        <v>79</v>
      </c>
      <c r="I118" s="34">
        <v>5561</v>
      </c>
      <c r="J118" s="34">
        <v>2283</v>
      </c>
      <c r="K118" s="34">
        <v>1210</v>
      </c>
      <c r="L118" s="34">
        <v>1478</v>
      </c>
      <c r="M118" s="34">
        <v>590</v>
      </c>
    </row>
    <row r="119" spans="2:14" s="46" customFormat="1" ht="16.149999999999999" customHeight="1">
      <c r="B119" s="34">
        <v>11041</v>
      </c>
      <c r="C119" s="34">
        <v>11041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137384</v>
      </c>
      <c r="C122" s="36">
        <f>+J100+J102+J105+J113-C102-C109-C113</f>
        <v>-38800</v>
      </c>
      <c r="D122" s="36">
        <f>+K100+K102+K105+K113-D102-D109-D113</f>
        <v>150637</v>
      </c>
      <c r="E122" s="36">
        <f>+L100+L102+L105+L113-E102-E109-E113</f>
        <v>47921</v>
      </c>
      <c r="F122" s="36">
        <f>+M100+M102+M105+M113-F102-F109-F113</f>
        <v>-22374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5" ht="3" customHeight="1">
      <c r="B129" s="22"/>
    </row>
    <row r="130" spans="2:15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5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5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5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5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5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5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5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137384</v>
      </c>
      <c r="J137" s="38">
        <f>+C122</f>
        <v>-38800</v>
      </c>
      <c r="K137" s="38">
        <f>+D122</f>
        <v>150637</v>
      </c>
      <c r="L137" s="38">
        <f>+E122</f>
        <v>47921</v>
      </c>
      <c r="M137" s="38">
        <f>+F122</f>
        <v>-22374</v>
      </c>
    </row>
    <row r="138" spans="2:15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5" s="13" customFormat="1" ht="16.149999999999999" customHeight="1">
      <c r="B139" s="33">
        <f t="shared" ref="B139" si="0">SUM(C139:F139)</f>
        <v>147576</v>
      </c>
      <c r="C139" s="33">
        <f>+C140+C141</f>
        <v>3084</v>
      </c>
      <c r="D139" s="33">
        <f>+D140+D141</f>
        <v>125592</v>
      </c>
      <c r="E139" s="33">
        <f>+E140+E141</f>
        <v>15540</v>
      </c>
      <c r="F139" s="33">
        <f>+F140+F141</f>
        <v>3360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5"/>
    </row>
    <row r="140" spans="2:15" s="15" customFormat="1" ht="15" customHeight="1">
      <c r="B140" s="34">
        <f>SUM(C140:F140)</f>
        <v>113972</v>
      </c>
      <c r="C140" s="34">
        <v>1788</v>
      </c>
      <c r="D140" s="34">
        <v>94522</v>
      </c>
      <c r="E140" s="34">
        <v>14686</v>
      </c>
      <c r="F140" s="34">
        <v>2976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5" s="15" customFormat="1" ht="27.65" customHeight="1">
      <c r="B141" s="34">
        <f t="shared" ref="B141" si="1">SUM(C141:F141)</f>
        <v>33604</v>
      </c>
      <c r="C141" s="34">
        <v>1296</v>
      </c>
      <c r="D141" s="34">
        <v>31070</v>
      </c>
      <c r="E141" s="34">
        <v>854</v>
      </c>
      <c r="F141" s="34">
        <v>384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5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5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5" s="17" customFormat="1" ht="16" customHeight="1">
      <c r="B144" s="36">
        <f>+I137-B139</f>
        <v>-10192</v>
      </c>
      <c r="C144" s="36">
        <f>+J137-C139</f>
        <v>-41884</v>
      </c>
      <c r="D144" s="36">
        <f>+K137-D139</f>
        <v>25045</v>
      </c>
      <c r="E144" s="36">
        <f>+L137-E139</f>
        <v>32381</v>
      </c>
      <c r="F144" s="36">
        <f>+M137-F139</f>
        <v>-25734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137384</v>
      </c>
      <c r="J161" s="38">
        <f>+C122</f>
        <v>-38800</v>
      </c>
      <c r="K161" s="38">
        <f>+D122</f>
        <v>150637</v>
      </c>
      <c r="L161" s="38">
        <f>+E122</f>
        <v>47921</v>
      </c>
      <c r="M161" s="38">
        <f>+F122</f>
        <v>-22374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245553</v>
      </c>
      <c r="C163" s="33">
        <f>+J16-J17-J18+C141-J20</f>
        <v>40851</v>
      </c>
      <c r="D163" s="33">
        <f>+K16-K17-K18+D141-K20</f>
        <v>152848</v>
      </c>
      <c r="E163" s="33">
        <f>+L16-L17-L18+E141-L20</f>
        <v>47380</v>
      </c>
      <c r="F163" s="33">
        <f>+M16-M17-M18+F141-M20</f>
        <v>4474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147576</v>
      </c>
      <c r="C164" s="34">
        <f>+C139</f>
        <v>3084</v>
      </c>
      <c r="D164" s="34">
        <f>+D139</f>
        <v>125592</v>
      </c>
      <c r="E164" s="34">
        <f>+E139</f>
        <v>15540</v>
      </c>
      <c r="F164" s="34">
        <f>+F139</f>
        <v>3360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97977</v>
      </c>
      <c r="C165" s="34">
        <f>+C163-C164</f>
        <v>37767</v>
      </c>
      <c r="D165" s="34">
        <f>+D163-D164</f>
        <v>27256</v>
      </c>
      <c r="E165" s="34">
        <f>+E163-E164</f>
        <v>31840</v>
      </c>
      <c r="F165" s="34">
        <f>+F163-F164</f>
        <v>1114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-108169</v>
      </c>
      <c r="C169" s="36">
        <f>+J161-C163-C166</f>
        <v>-79651</v>
      </c>
      <c r="D169" s="36">
        <f>+K161-D163-D166</f>
        <v>-2211</v>
      </c>
      <c r="E169" s="36">
        <f>+L161-E163-E166</f>
        <v>541</v>
      </c>
      <c r="F169" s="36">
        <f>+M161-F163-F166</f>
        <v>-26848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-10192</v>
      </c>
      <c r="J184" s="38">
        <f>+C144</f>
        <v>-41884</v>
      </c>
      <c r="K184" s="38">
        <f>+D144</f>
        <v>25045</v>
      </c>
      <c r="L184" s="38">
        <f>+E144</f>
        <v>32381</v>
      </c>
      <c r="M184" s="38">
        <f>+F144</f>
        <v>-25734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97977</v>
      </c>
      <c r="C186" s="33">
        <f>+C187</f>
        <v>37767</v>
      </c>
      <c r="D186" s="33">
        <f>+D187</f>
        <v>27256</v>
      </c>
      <c r="E186" s="33">
        <f>+E187</f>
        <v>31840</v>
      </c>
      <c r="F186" s="33">
        <f>+F187</f>
        <v>1114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2">+B165</f>
        <v>97977</v>
      </c>
      <c r="C187" s="34">
        <f t="shared" si="2"/>
        <v>37767</v>
      </c>
      <c r="D187" s="34">
        <f t="shared" si="2"/>
        <v>27256</v>
      </c>
      <c r="E187" s="34">
        <f t="shared" si="2"/>
        <v>31840</v>
      </c>
      <c r="F187" s="34">
        <f t="shared" si="2"/>
        <v>1114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-108169</v>
      </c>
      <c r="C191" s="36">
        <f>+J184-C186</f>
        <v>-79651</v>
      </c>
      <c r="D191" s="36">
        <f>+K184-D186</f>
        <v>-2211</v>
      </c>
      <c r="E191" s="36">
        <f>+L184-E186</f>
        <v>541</v>
      </c>
      <c r="F191" s="36">
        <f>+M184-F186</f>
        <v>-26848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-108169</v>
      </c>
      <c r="J209" s="38">
        <f>+C191</f>
        <v>-79651</v>
      </c>
      <c r="K209" s="38">
        <f>+D191</f>
        <v>-2211</v>
      </c>
      <c r="L209" s="38">
        <f>+E191</f>
        <v>541</v>
      </c>
      <c r="M209" s="38">
        <f>+F191</f>
        <v>-26848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11460</v>
      </c>
      <c r="J211" s="33">
        <f>+J212+J213+J214</f>
        <v>3451</v>
      </c>
      <c r="K211" s="33">
        <f>+K212+K213+K214</f>
        <v>7834</v>
      </c>
      <c r="L211" s="33">
        <f>+L212+L213+L214</f>
        <v>3664</v>
      </c>
      <c r="M211" s="33">
        <f>+M212+M213+M214</f>
        <v>53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4664</v>
      </c>
      <c r="J212" s="34">
        <v>291</v>
      </c>
      <c r="K212" s="34">
        <v>2314</v>
      </c>
      <c r="L212" s="34">
        <v>2059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4278</v>
      </c>
      <c r="J213" s="34">
        <v>833</v>
      </c>
      <c r="K213" s="34">
        <v>3342</v>
      </c>
      <c r="L213" s="34">
        <v>71</v>
      </c>
      <c r="M213" s="34">
        <v>32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2518</v>
      </c>
      <c r="J214" s="34">
        <v>2327</v>
      </c>
      <c r="K214" s="34">
        <v>2178</v>
      </c>
      <c r="L214" s="34">
        <v>1534</v>
      </c>
      <c r="M214" s="34">
        <v>21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280</v>
      </c>
      <c r="K216" s="35">
        <v>1849</v>
      </c>
      <c r="L216" s="35">
        <v>1392</v>
      </c>
      <c r="M216" s="35">
        <v>21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-13112</v>
      </c>
      <c r="J217" s="33">
        <f>+J218+J219+J220</f>
        <v>-8567</v>
      </c>
      <c r="K217" s="33">
        <f>+K218+K219+K220</f>
        <v>-7280</v>
      </c>
      <c r="L217" s="33">
        <f>+L218+L219+L220</f>
        <v>-791</v>
      </c>
      <c r="M217" s="33">
        <f>+M218+M219+M220</f>
        <v>-16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-4386</v>
      </c>
      <c r="J219" s="34">
        <v>-1432</v>
      </c>
      <c r="K219" s="34">
        <v>-2500</v>
      </c>
      <c r="L219" s="34">
        <v>-454</v>
      </c>
      <c r="M219" s="34">
        <v>0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-8726</v>
      </c>
      <c r="J220" s="34">
        <v>-7135</v>
      </c>
      <c r="K220" s="34">
        <v>-4780</v>
      </c>
      <c r="L220" s="34">
        <v>-337</v>
      </c>
      <c r="M220" s="34">
        <v>-16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-1826</v>
      </c>
      <c r="K222" s="35">
        <v>-1522</v>
      </c>
      <c r="L222" s="35">
        <v>-194</v>
      </c>
      <c r="M222" s="35">
        <v>0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-109821</v>
      </c>
      <c r="C225" s="36">
        <f>+J209+J211+J217</f>
        <v>-84767</v>
      </c>
      <c r="D225" s="36">
        <f>+K209+K211+K217</f>
        <v>-1657</v>
      </c>
      <c r="E225" s="36">
        <f>+L209+L211+L217</f>
        <v>3414</v>
      </c>
      <c r="F225" s="36">
        <f>+M209+M211+M217</f>
        <v>-26811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-109821</v>
      </c>
      <c r="J240" s="38">
        <f>+C225</f>
        <v>-84767</v>
      </c>
      <c r="K240" s="38">
        <f>+D225</f>
        <v>-1657</v>
      </c>
      <c r="L240" s="38">
        <f>+E225</f>
        <v>3414</v>
      </c>
      <c r="M240" s="38">
        <f>+F225</f>
        <v>-26811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30247</v>
      </c>
      <c r="C242" s="33">
        <f t="shared" ref="C242:F242" si="3">C243+C245+C246</f>
        <v>10502</v>
      </c>
      <c r="D242" s="33">
        <f t="shared" si="3"/>
        <v>13070</v>
      </c>
      <c r="E242" s="33">
        <f t="shared" si="3"/>
        <v>6513</v>
      </c>
      <c r="F242" s="33">
        <f t="shared" si="3"/>
        <v>162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29694</v>
      </c>
      <c r="C243" s="37">
        <v>10065</v>
      </c>
      <c r="D243" s="37">
        <v>12950</v>
      </c>
      <c r="E243" s="37">
        <v>6517</v>
      </c>
      <c r="F243" s="37">
        <v>162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f>-B25</f>
        <v>-29191</v>
      </c>
      <c r="C244" s="33">
        <f t="shared" ref="C244:F244" si="4">-C25</f>
        <v>-10072</v>
      </c>
      <c r="D244" s="33">
        <f t="shared" si="4"/>
        <v>-12602</v>
      </c>
      <c r="E244" s="33">
        <f t="shared" si="4"/>
        <v>-6212</v>
      </c>
      <c r="F244" s="33">
        <f t="shared" si="4"/>
        <v>-305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549</v>
      </c>
      <c r="C245" s="37">
        <v>433</v>
      </c>
      <c r="D245" s="37">
        <v>120</v>
      </c>
      <c r="E245" s="37">
        <v>-4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4</v>
      </c>
      <c r="C246" s="37">
        <v>4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1020</v>
      </c>
      <c r="C247" s="33">
        <v>616</v>
      </c>
      <c r="D247" s="33">
        <v>43</v>
      </c>
      <c r="E247" s="33">
        <v>361</v>
      </c>
      <c r="F247" s="33">
        <v>0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-111897</v>
      </c>
      <c r="C249" s="36">
        <f t="shared" ref="C249:F249" si="5">+J240-C243-C244-C245-C247-C246</f>
        <v>-85813</v>
      </c>
      <c r="D249" s="36">
        <f t="shared" si="5"/>
        <v>-2168</v>
      </c>
      <c r="E249" s="36">
        <f t="shared" si="5"/>
        <v>2752</v>
      </c>
      <c r="F249" s="36">
        <f t="shared" si="5"/>
        <v>-26668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1:F112 F110" name="Cuenta_renta_secundaria_2_2"/>
    <protectedRange sqref="D110:E110" name="Cuenta_renta_secundaria_2_2_1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phoneticPr fontId="37" type="noConversion"/>
  <conditionalFormatting sqref="B46:F46">
    <cfRule type="cellIs" dxfId="15" priority="2" operator="notEqual">
      <formula>B47+B48</formula>
    </cfRule>
  </conditionalFormatting>
  <conditionalFormatting sqref="B109:F109">
    <cfRule type="cellIs" dxfId="14" priority="1" operator="notEqual">
      <formula>B110+B111+B112</formula>
    </cfRule>
  </conditionalFormatting>
  <hyperlinks>
    <hyperlink ref="M4" location="Indice!A1" display="indice" xr:uid="{00000000-0004-0000-33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6" tint="0.39997558519241921"/>
  </sheetPr>
  <dimension ref="A1:J251"/>
  <sheetViews>
    <sheetView zoomScaleNormal="100" workbookViewId="0">
      <pane ySplit="4" topLeftCell="A90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283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45212</v>
      </c>
      <c r="H16" s="33">
        <f>+C46+C51+C52+C21+C25</f>
        <v>30636</v>
      </c>
      <c r="I16" s="33">
        <f>+D46+D51+D52+D21+D25</f>
        <v>14576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2381</v>
      </c>
      <c r="H17" s="34">
        <v>285</v>
      </c>
      <c r="I17" s="34">
        <v>2096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2440</v>
      </c>
      <c r="H18" s="34">
        <v>133</v>
      </c>
      <c r="I18" s="34">
        <v>2307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40391</v>
      </c>
      <c r="H19" s="34">
        <f>+H16-H17-H18</f>
        <v>30218</v>
      </c>
      <c r="I19" s="34">
        <f>+I16-I17-I18</f>
        <v>10173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836</v>
      </c>
      <c r="H20" s="42">
        <v>653</v>
      </c>
      <c r="I20" s="42">
        <v>183</v>
      </c>
    </row>
    <row r="21" spans="2:9" s="13" customFormat="1" ht="16.149999999999999" customHeight="1">
      <c r="B21" s="33">
        <v>9107</v>
      </c>
      <c r="C21" s="33">
        <v>4630</v>
      </c>
      <c r="D21" s="33">
        <v>4477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36105</v>
      </c>
      <c r="C23" s="36">
        <f>+H16-C21</f>
        <v>26006</v>
      </c>
      <c r="D23" s="36">
        <f>+I16-D21</f>
        <v>10099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10072</v>
      </c>
      <c r="C25" s="33">
        <v>6437</v>
      </c>
      <c r="D25" s="33">
        <v>3635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26033</v>
      </c>
      <c r="C27" s="36">
        <f>+C23-C25</f>
        <v>19569</v>
      </c>
      <c r="D27" s="36">
        <f>+D23-D25</f>
        <v>6464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26033</v>
      </c>
      <c r="H44" s="38">
        <f>+C27</f>
        <v>19569</v>
      </c>
      <c r="I44" s="38">
        <f>+D27</f>
        <v>6464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25800</v>
      </c>
      <c r="C46" s="33">
        <v>19531</v>
      </c>
      <c r="D46" s="33">
        <v>6269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20261</v>
      </c>
      <c r="C47" s="34">
        <v>14953</v>
      </c>
      <c r="D47" s="34">
        <v>5308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5539</v>
      </c>
      <c r="C48" s="34">
        <f>SUM(C49:C50)</f>
        <v>4578</v>
      </c>
      <c r="D48" s="34">
        <f>SUM(D49:D50)</f>
        <v>961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2830</v>
      </c>
      <c r="C49" s="84">
        <v>1900</v>
      </c>
      <c r="D49" s="84">
        <v>930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2709</v>
      </c>
      <c r="C50" s="84">
        <v>2678</v>
      </c>
      <c r="D50" s="84">
        <v>31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233</v>
      </c>
      <c r="C51" s="33">
        <v>38</v>
      </c>
      <c r="D51" s="33">
        <v>195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89002</v>
      </c>
      <c r="H70" s="33">
        <f>+H71+H75</f>
        <v>87163</v>
      </c>
      <c r="I70" s="33">
        <f>+I71+I75</f>
        <v>1839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85377</v>
      </c>
      <c r="H71" s="34">
        <f>+H72+H73+H74</f>
        <v>84958</v>
      </c>
      <c r="I71" s="34">
        <f>+I72+I73+I74</f>
        <v>419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63053</v>
      </c>
      <c r="H72" s="34">
        <v>63053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19</v>
      </c>
      <c r="H73" s="34">
        <v>19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22305</v>
      </c>
      <c r="H74" s="34">
        <v>21886</v>
      </c>
      <c r="I74" s="34">
        <v>419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3625</v>
      </c>
      <c r="H75" s="34">
        <v>2205</v>
      </c>
      <c r="I75" s="34">
        <v>1420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-6022</v>
      </c>
      <c r="H76" s="33">
        <f>+H77+H78</f>
        <v>-5513</v>
      </c>
      <c r="I76" s="33">
        <f>+I77+I78</f>
        <v>-509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-4755</v>
      </c>
      <c r="H77" s="34">
        <v>-4755</v>
      </c>
      <c r="I77" s="34">
        <v>0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-1267</v>
      </c>
      <c r="H78" s="34">
        <v>-758</v>
      </c>
      <c r="I78" s="34">
        <v>-509</v>
      </c>
    </row>
    <row r="79" spans="2:9" s="13" customFormat="1" ht="16.149999999999999" customHeight="1">
      <c r="B79" s="33">
        <f>+B80+B81+B82</f>
        <v>22366</v>
      </c>
      <c r="C79" s="33">
        <f>+C80+C81+C82</f>
        <v>22382</v>
      </c>
      <c r="D79" s="33">
        <f>+D80+D81+D82</f>
        <v>319</v>
      </c>
      <c r="E79" s="61" t="s">
        <v>48</v>
      </c>
      <c r="F79" s="47" t="s">
        <v>49</v>
      </c>
      <c r="G79" s="33">
        <f>G80+G81+G82</f>
        <v>7202</v>
      </c>
      <c r="H79" s="33">
        <f>+H80+H81+H82</f>
        <v>6633</v>
      </c>
      <c r="I79" s="33">
        <f>+I80+I81+I82</f>
        <v>904</v>
      </c>
    </row>
    <row r="80" spans="2:9" s="15" customFormat="1" ht="16.149999999999999" customHeight="1">
      <c r="B80" s="34">
        <v>22362</v>
      </c>
      <c r="C80" s="43">
        <v>22378</v>
      </c>
      <c r="D80" s="43">
        <v>319</v>
      </c>
      <c r="E80" s="23" t="s">
        <v>50</v>
      </c>
      <c r="F80" s="23" t="s">
        <v>133</v>
      </c>
      <c r="G80" s="43">
        <v>2786</v>
      </c>
      <c r="H80" s="43">
        <v>2486</v>
      </c>
      <c r="I80" s="43">
        <v>635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3923</v>
      </c>
      <c r="H81" s="43">
        <v>3654</v>
      </c>
      <c r="I81" s="43">
        <v>269</v>
      </c>
    </row>
    <row r="82" spans="2:9" s="15" customFormat="1" ht="16.149999999999999" customHeight="1">
      <c r="B82" s="34">
        <v>4</v>
      </c>
      <c r="C82" s="43">
        <v>4</v>
      </c>
      <c r="D82" s="43">
        <v>0</v>
      </c>
      <c r="E82" s="23" t="s">
        <v>53</v>
      </c>
      <c r="F82" s="23" t="s">
        <v>54</v>
      </c>
      <c r="G82" s="43">
        <v>493</v>
      </c>
      <c r="H82" s="43">
        <v>493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67816</v>
      </c>
      <c r="C85" s="36">
        <f>+H68+H70+H76+H79-C79</f>
        <v>65901</v>
      </c>
      <c r="D85" s="36">
        <f>+I68+I70+I76+I79-D79</f>
        <v>1915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67816</v>
      </c>
      <c r="H100" s="38">
        <f>+C85</f>
        <v>65901</v>
      </c>
      <c r="I100" s="38">
        <f>+D85</f>
        <v>1915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289</v>
      </c>
      <c r="C102" s="33">
        <f>+C103+C104</f>
        <v>0</v>
      </c>
      <c r="D102" s="33">
        <f>+D103+D104</f>
        <v>289</v>
      </c>
      <c r="E102" s="61" t="s">
        <v>58</v>
      </c>
      <c r="F102" s="47" t="s">
        <v>59</v>
      </c>
      <c r="G102" s="33">
        <f>+G103+G104</f>
        <v>62544</v>
      </c>
      <c r="H102" s="33">
        <f>+H103+H104</f>
        <v>62264</v>
      </c>
      <c r="I102" s="33">
        <f>+I103+I104</f>
        <v>280</v>
      </c>
    </row>
    <row r="103" spans="2:9" s="15" customFormat="1" ht="16.149999999999999" customHeight="1">
      <c r="B103" s="34">
        <v>289</v>
      </c>
      <c r="C103" s="34">
        <v>0</v>
      </c>
      <c r="D103" s="34">
        <v>289</v>
      </c>
      <c r="E103" s="62" t="s">
        <v>60</v>
      </c>
      <c r="F103" s="23" t="s">
        <v>61</v>
      </c>
      <c r="G103" s="34">
        <v>62205</v>
      </c>
      <c r="H103" s="34">
        <v>62205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339</v>
      </c>
      <c r="H104" s="34">
        <v>59</v>
      </c>
      <c r="I104" s="34">
        <v>280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9706</v>
      </c>
      <c r="H105" s="33">
        <f>+H106+H107+H108</f>
        <v>7130</v>
      </c>
      <c r="I105" s="33">
        <f>+I106+I107+I108</f>
        <v>2576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2080</v>
      </c>
      <c r="H106" s="34">
        <v>0</v>
      </c>
      <c r="I106" s="34">
        <v>2080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6268</v>
      </c>
      <c r="H107" s="34">
        <v>6237</v>
      </c>
      <c r="I107" s="34">
        <v>31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1358</v>
      </c>
      <c r="H108" s="34">
        <v>893</v>
      </c>
      <c r="I108" s="34">
        <v>465</v>
      </c>
    </row>
    <row r="109" spans="2:9" s="13" customFormat="1" ht="14">
      <c r="B109" s="33">
        <v>21517</v>
      </c>
      <c r="C109" s="33">
        <v>19241</v>
      </c>
      <c r="D109" s="33">
        <v>2276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18451</v>
      </c>
      <c r="C111" s="34">
        <v>16240</v>
      </c>
      <c r="D111" s="34">
        <v>2211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3066</v>
      </c>
      <c r="C112" s="34">
        <v>3001</v>
      </c>
      <c r="D112" s="34">
        <v>65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174274</v>
      </c>
      <c r="C113" s="33">
        <f>+C114+C115+C116+C117+C118+C119</f>
        <v>179730</v>
      </c>
      <c r="D113" s="33">
        <f>+D114+D115+D116+D117+D118+D119</f>
        <v>1431</v>
      </c>
      <c r="E113" s="61" t="s">
        <v>69</v>
      </c>
      <c r="F113" s="47" t="s">
        <v>70</v>
      </c>
      <c r="G113" s="33">
        <f>+G114+G115+G116+G117+G118+G119</f>
        <v>17214</v>
      </c>
      <c r="H113" s="33">
        <f>+H114+H115+H116+H117+H118+H119</f>
        <v>15714</v>
      </c>
      <c r="I113" s="33">
        <f>+I114+I115+I116+I117+I118+I119</f>
        <v>8387</v>
      </c>
    </row>
    <row r="114" spans="2:10" s="15" customFormat="1" ht="16.149999999999999" customHeight="1">
      <c r="B114" s="34">
        <v>30</v>
      </c>
      <c r="C114" s="34">
        <v>10</v>
      </c>
      <c r="D114" s="34">
        <v>20</v>
      </c>
      <c r="E114" s="62" t="s">
        <v>71</v>
      </c>
      <c r="F114" s="23" t="s">
        <v>72</v>
      </c>
      <c r="G114" s="34">
        <f>SUM(H114:I114)</f>
        <v>1025</v>
      </c>
      <c r="H114" s="34">
        <v>89</v>
      </c>
      <c r="I114" s="34">
        <v>936</v>
      </c>
    </row>
    <row r="115" spans="2:10" s="15" customFormat="1" ht="16.149999999999999" customHeight="1">
      <c r="B115" s="34">
        <v>246</v>
      </c>
      <c r="C115" s="34">
        <v>-4</v>
      </c>
      <c r="D115" s="34">
        <v>250</v>
      </c>
      <c r="E115" s="62" t="s">
        <v>73</v>
      </c>
      <c r="F115" s="23" t="s">
        <v>74</v>
      </c>
      <c r="G115" s="34">
        <f>SUM(H115:I115)</f>
        <v>13</v>
      </c>
      <c r="H115" s="34">
        <v>9</v>
      </c>
      <c r="I115" s="34">
        <v>4</v>
      </c>
    </row>
    <row r="116" spans="2:10" s="15" customFormat="1" ht="16.149999999999999" customHeight="1">
      <c r="B116" s="34">
        <v>159010</v>
      </c>
      <c r="C116" s="34">
        <v>165236</v>
      </c>
      <c r="D116" s="34">
        <v>661</v>
      </c>
      <c r="E116" s="62" t="s">
        <v>75</v>
      </c>
      <c r="F116" s="23" t="s">
        <v>160</v>
      </c>
      <c r="G116" s="34">
        <v>13449</v>
      </c>
      <c r="H116" s="34">
        <v>13711</v>
      </c>
      <c r="I116" s="34">
        <v>6625</v>
      </c>
    </row>
    <row r="117" spans="2:10" s="15" customFormat="1" ht="16.149999999999999" customHeight="1">
      <c r="B117" s="34">
        <v>1380</v>
      </c>
      <c r="C117" s="34">
        <v>1212</v>
      </c>
      <c r="D117" s="34">
        <v>168</v>
      </c>
      <c r="E117" s="62" t="s">
        <v>76</v>
      </c>
      <c r="F117" s="23" t="s">
        <v>77</v>
      </c>
      <c r="G117" s="34">
        <v>444</v>
      </c>
      <c r="H117" s="34">
        <v>209</v>
      </c>
      <c r="I117" s="34">
        <v>235</v>
      </c>
    </row>
    <row r="118" spans="2:10" s="15" customFormat="1" ht="16.149999999999999" customHeight="1">
      <c r="B118" s="34">
        <v>2567</v>
      </c>
      <c r="C118" s="34">
        <v>2235</v>
      </c>
      <c r="D118" s="34">
        <v>332</v>
      </c>
      <c r="E118" s="23" t="s">
        <v>78</v>
      </c>
      <c r="F118" s="23" t="s">
        <v>79</v>
      </c>
      <c r="G118" s="34">
        <v>2283</v>
      </c>
      <c r="H118" s="34">
        <v>1696</v>
      </c>
      <c r="I118" s="34">
        <v>587</v>
      </c>
    </row>
    <row r="119" spans="2:10" s="46" customFormat="1" ht="16.149999999999999" customHeight="1">
      <c r="B119" s="34">
        <v>11041</v>
      </c>
      <c r="C119" s="34">
        <v>11041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-38800</v>
      </c>
      <c r="C122" s="36">
        <f>+H100+H102+H105+H113-C102-C109-C113</f>
        <v>-47962</v>
      </c>
      <c r="D122" s="36">
        <f>+I100+I102+I105+I113-D102-D109-D113</f>
        <v>9162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-38800</v>
      </c>
      <c r="H137" s="38">
        <f>+C122</f>
        <v>-47962</v>
      </c>
      <c r="I137" s="38">
        <f>+D122</f>
        <v>9162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3084</v>
      </c>
      <c r="C139" s="33">
        <f>+C140+C141</f>
        <v>1681</v>
      </c>
      <c r="D139" s="33">
        <f>+D140+D141</f>
        <v>1403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1788</v>
      </c>
      <c r="C140" s="34">
        <v>1073</v>
      </c>
      <c r="D140" s="34">
        <v>715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1296</v>
      </c>
      <c r="C141" s="34">
        <v>608</v>
      </c>
      <c r="D141" s="34">
        <v>688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-41884</v>
      </c>
      <c r="C144" s="36">
        <f>+H137-C139</f>
        <v>-49643</v>
      </c>
      <c r="D144" s="36">
        <f>+I137-D139</f>
        <v>7759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-38800</v>
      </c>
      <c r="H161" s="38">
        <f>+C122</f>
        <v>-47962</v>
      </c>
      <c r="I161" s="38">
        <f>+D122</f>
        <v>9162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40851</v>
      </c>
      <c r="C163" s="33">
        <f>+H16-H17-H18+C141-H20</f>
        <v>30173</v>
      </c>
      <c r="D163" s="33">
        <f>+I16-I17-I18+D141-I20</f>
        <v>10678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3084</v>
      </c>
      <c r="C164" s="34">
        <f>+C139</f>
        <v>1681</v>
      </c>
      <c r="D164" s="34">
        <f>+D139</f>
        <v>1403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37767</v>
      </c>
      <c r="C165" s="34">
        <f>+C163-C164</f>
        <v>28492</v>
      </c>
      <c r="D165" s="34">
        <f>+D163-D164</f>
        <v>9275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-79651</v>
      </c>
      <c r="C169" s="36">
        <f>+H161-C163-C166</f>
        <v>-78135</v>
      </c>
      <c r="D169" s="36">
        <f>+I161-D163-D166</f>
        <v>-1516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-41884</v>
      </c>
      <c r="H184" s="38">
        <f>+C144</f>
        <v>-49643</v>
      </c>
      <c r="I184" s="38">
        <f>+D144</f>
        <v>7759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37767</v>
      </c>
      <c r="C186" s="33">
        <f>+C187</f>
        <v>28492</v>
      </c>
      <c r="D186" s="33">
        <f>+D187</f>
        <v>9275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37767</v>
      </c>
      <c r="C187" s="34">
        <f t="shared" si="0"/>
        <v>28492</v>
      </c>
      <c r="D187" s="34">
        <f t="shared" si="0"/>
        <v>9275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-79651</v>
      </c>
      <c r="C191" s="36">
        <f>+H184-C186</f>
        <v>-78135</v>
      </c>
      <c r="D191" s="36">
        <f>+I184-D186</f>
        <v>-1516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-79651</v>
      </c>
      <c r="H209" s="38">
        <f>+C191</f>
        <v>-78135</v>
      </c>
      <c r="I209" s="38">
        <f>+D191</f>
        <v>-1516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3451</v>
      </c>
      <c r="H211" s="33">
        <f>+H212+H213+H214</f>
        <v>2243</v>
      </c>
      <c r="I211" s="33">
        <f>+I212+I213+I214</f>
        <v>4521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291</v>
      </c>
      <c r="H212" s="34">
        <v>57</v>
      </c>
      <c r="I212" s="34">
        <v>234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833</v>
      </c>
      <c r="H213" s="34">
        <v>329</v>
      </c>
      <c r="I213" s="34">
        <v>504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2327</v>
      </c>
      <c r="H214" s="34">
        <v>1857</v>
      </c>
      <c r="I214" s="34">
        <v>3783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280</v>
      </c>
      <c r="H216" s="35">
        <v>47</v>
      </c>
      <c r="I216" s="35">
        <v>3546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-8567</v>
      </c>
      <c r="H217" s="33">
        <f>+H218+H219+H220</f>
        <v>-8434</v>
      </c>
      <c r="I217" s="33">
        <f>+I218+I219+I220</f>
        <v>-3446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-1432</v>
      </c>
      <c r="H219" s="34">
        <v>-1201</v>
      </c>
      <c r="I219" s="34">
        <v>-231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-7135</v>
      </c>
      <c r="H220" s="34">
        <v>-7233</v>
      </c>
      <c r="I220" s="34">
        <v>-3215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-1826</v>
      </c>
      <c r="H222" s="35">
        <v>-4673</v>
      </c>
      <c r="I222" s="35">
        <v>-466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-84767</v>
      </c>
      <c r="C225" s="36">
        <f>+H209+H211+H217</f>
        <v>-84326</v>
      </c>
      <c r="D225" s="36">
        <f>+I209+I211+I217</f>
        <v>-441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-84767</v>
      </c>
      <c r="H240" s="38">
        <f>+C225</f>
        <v>-84326</v>
      </c>
      <c r="I240" s="38">
        <f>+D225</f>
        <v>-441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10502</v>
      </c>
      <c r="C242" s="33">
        <f t="shared" ref="C242:D242" si="1">C243+C245+C246</f>
        <v>6555</v>
      </c>
      <c r="D242" s="33">
        <f t="shared" si="1"/>
        <v>3947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10065</v>
      </c>
      <c r="C243" s="37">
        <v>6118</v>
      </c>
      <c r="D243" s="37">
        <v>3947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-10072</v>
      </c>
      <c r="C244" s="33">
        <v>-6437</v>
      </c>
      <c r="D244" s="33">
        <v>-3635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433</v>
      </c>
      <c r="C245" s="37">
        <v>434</v>
      </c>
      <c r="D245" s="37">
        <v>-1</v>
      </c>
      <c r="E245" s="51" t="s">
        <v>290</v>
      </c>
      <c r="F245" s="111" t="s">
        <v>295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4</v>
      </c>
      <c r="C246" s="37">
        <v>3</v>
      </c>
      <c r="D246" s="37">
        <v>1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3" customFormat="1" ht="14">
      <c r="B247" s="33">
        <v>616</v>
      </c>
      <c r="C247" s="33">
        <v>76</v>
      </c>
      <c r="D247" s="33">
        <v>540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-85813</v>
      </c>
      <c r="C249" s="36">
        <f t="shared" ref="C249:D249" si="2">+H240-C243-C244-C245-C247-C246</f>
        <v>-84520</v>
      </c>
      <c r="D249" s="36">
        <f t="shared" si="2"/>
        <v>-1293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1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  <protectedRange sqref="D110" name="Cuenta_renta_secundaria_2_1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13" priority="2" operator="notEqual">
      <formula>B47+B48</formula>
    </cfRule>
  </conditionalFormatting>
  <conditionalFormatting sqref="B109:D109">
    <cfRule type="cellIs" dxfId="12" priority="1" operator="notEqual">
      <formula>B110+B111+B112</formula>
    </cfRule>
  </conditionalFormatting>
  <hyperlinks>
    <hyperlink ref="I4" location="Indice!A1" display="indice" xr:uid="{00000000-0004-0000-34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0" tint="-0.249977111117893"/>
  </sheetPr>
  <dimension ref="B1:O251"/>
  <sheetViews>
    <sheetView zoomScaleNormal="100" workbookViewId="0">
      <pane ySplit="4" topLeftCell="A96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286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250942</v>
      </c>
      <c r="J16" s="33">
        <f>+C46+C51+C52+C21+C25</f>
        <v>47215</v>
      </c>
      <c r="K16" s="33">
        <f>+D46+D51+D52+D21+D25</f>
        <v>141951</v>
      </c>
      <c r="L16" s="33">
        <f>+E46+E51+E52+E21+E25</f>
        <v>57518</v>
      </c>
      <c r="M16" s="33">
        <f>+F46+F51+F52+F21+F25</f>
        <v>4258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13156</v>
      </c>
      <c r="J17" s="34">
        <v>2672</v>
      </c>
      <c r="K17" s="34">
        <v>4846</v>
      </c>
      <c r="L17" s="34">
        <v>5592</v>
      </c>
      <c r="M17" s="34">
        <v>46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8977</v>
      </c>
      <c r="J18" s="34">
        <v>2670</v>
      </c>
      <c r="K18" s="34">
        <v>5874</v>
      </c>
      <c r="L18" s="34">
        <v>424</v>
      </c>
      <c r="M18" s="34">
        <v>9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228809</v>
      </c>
      <c r="J19" s="34">
        <f>+J16-J17-J18</f>
        <v>41873</v>
      </c>
      <c r="K19" s="34">
        <f>+K16-K17-K18</f>
        <v>131231</v>
      </c>
      <c r="L19" s="34">
        <f>+L16-L17-L18</f>
        <v>51502</v>
      </c>
      <c r="M19" s="34">
        <f>+M16-M17-M18</f>
        <v>4203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5464</v>
      </c>
      <c r="J20" s="42">
        <v>1028</v>
      </c>
      <c r="K20" s="42">
        <v>2313</v>
      </c>
      <c r="L20" s="42">
        <v>2119</v>
      </c>
      <c r="M20" s="42">
        <v>4</v>
      </c>
    </row>
    <row r="21" spans="2:13" s="13" customFormat="1" ht="16.149999999999999" customHeight="1">
      <c r="B21" s="33">
        <v>71270</v>
      </c>
      <c r="C21" s="33">
        <v>9862</v>
      </c>
      <c r="D21" s="33">
        <v>36333</v>
      </c>
      <c r="E21" s="33">
        <v>23922</v>
      </c>
      <c r="F21" s="33">
        <v>1153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179672</v>
      </c>
      <c r="C23" s="36">
        <f>+J16-C21</f>
        <v>37353</v>
      </c>
      <c r="D23" s="36">
        <f>+K16-D21</f>
        <v>105618</v>
      </c>
      <c r="E23" s="36">
        <f>+L16-E21</f>
        <v>33596</v>
      </c>
      <c r="F23" s="36">
        <f>+M16-F21</f>
        <v>3105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f>SUM(C25:F25)</f>
        <v>30919</v>
      </c>
      <c r="C25" s="33">
        <v>10561</v>
      </c>
      <c r="D25" s="33">
        <v>13364</v>
      </c>
      <c r="E25" s="33">
        <v>6665</v>
      </c>
      <c r="F25" s="33">
        <v>329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148753</v>
      </c>
      <c r="C27" s="36">
        <f>+C23-C25</f>
        <v>26792</v>
      </c>
      <c r="D27" s="36">
        <f>+D23-D25</f>
        <v>92254</v>
      </c>
      <c r="E27" s="36">
        <f>+E23-E25</f>
        <v>26931</v>
      </c>
      <c r="F27" s="36">
        <f>+F23-F25</f>
        <v>2776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148753</v>
      </c>
      <c r="J44" s="38">
        <f>+C27</f>
        <v>26792</v>
      </c>
      <c r="K44" s="38">
        <f>+D27</f>
        <v>92254</v>
      </c>
      <c r="L44" s="38">
        <f>+E27</f>
        <v>26931</v>
      </c>
      <c r="M44" s="38">
        <f>+F27</f>
        <v>2776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148094</v>
      </c>
      <c r="C46" s="33">
        <v>26547</v>
      </c>
      <c r="D46" s="33">
        <v>91906</v>
      </c>
      <c r="E46" s="33">
        <v>26889</v>
      </c>
      <c r="F46" s="33">
        <v>2752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115023</v>
      </c>
      <c r="C47" s="34">
        <v>20835</v>
      </c>
      <c r="D47" s="34">
        <v>71584</v>
      </c>
      <c r="E47" s="34">
        <v>20423</v>
      </c>
      <c r="F47" s="34">
        <v>2181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33071</v>
      </c>
      <c r="C48" s="34">
        <f>SUM(C49:C50)</f>
        <v>5712</v>
      </c>
      <c r="D48" s="34">
        <f>SUM(D49:D50)</f>
        <v>20322</v>
      </c>
      <c r="E48" s="34">
        <f>SUM(E49:E50)</f>
        <v>6466</v>
      </c>
      <c r="F48" s="34">
        <f>SUM(F49:F50)</f>
        <v>571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26140</v>
      </c>
      <c r="C49" s="84">
        <v>3000</v>
      </c>
      <c r="D49" s="84">
        <v>16420</v>
      </c>
      <c r="E49" s="84">
        <v>6171</v>
      </c>
      <c r="F49" s="84">
        <v>549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6931</v>
      </c>
      <c r="C50" s="84">
        <v>2712</v>
      </c>
      <c r="D50" s="84">
        <v>3902</v>
      </c>
      <c r="E50" s="84">
        <v>295</v>
      </c>
      <c r="F50" s="84">
        <v>22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659</v>
      </c>
      <c r="C51" s="33">
        <v>245</v>
      </c>
      <c r="D51" s="33">
        <v>348</v>
      </c>
      <c r="E51" s="33">
        <v>42</v>
      </c>
      <c r="F51" s="33">
        <v>24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146953</v>
      </c>
      <c r="J70" s="33">
        <f>+J71+J75</f>
        <v>102865</v>
      </c>
      <c r="K70" s="33">
        <f>+K71+K75</f>
        <v>16827</v>
      </c>
      <c r="L70" s="33">
        <f>+L71+L75</f>
        <v>27261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123888</v>
      </c>
      <c r="J71" s="34">
        <f>+J72+J73+J74</f>
        <v>98666</v>
      </c>
      <c r="K71" s="34">
        <f>+K72+K73+K74</f>
        <v>15946</v>
      </c>
      <c r="L71" s="34">
        <f>+L72+L73+L74</f>
        <v>9276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83547</v>
      </c>
      <c r="J72" s="34">
        <v>74631</v>
      </c>
      <c r="K72" s="34">
        <v>2764</v>
      </c>
      <c r="L72" s="34">
        <v>6152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139</v>
      </c>
      <c r="J73" s="34">
        <v>30</v>
      </c>
      <c r="K73" s="34">
        <v>74</v>
      </c>
      <c r="L73" s="34">
        <v>35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40202</v>
      </c>
      <c r="J74" s="34">
        <v>24005</v>
      </c>
      <c r="K74" s="34">
        <v>13108</v>
      </c>
      <c r="L74" s="34">
        <v>3089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23065</v>
      </c>
      <c r="J75" s="34">
        <v>4199</v>
      </c>
      <c r="K75" s="34">
        <v>881</v>
      </c>
      <c r="L75" s="34">
        <v>17985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-17604</v>
      </c>
      <c r="J76" s="33">
        <f>+J77+J78</f>
        <v>-6647</v>
      </c>
      <c r="K76" s="33">
        <f>+K77+K78</f>
        <v>-3836</v>
      </c>
      <c r="L76" s="33">
        <f>+L77+L78</f>
        <v>-1902</v>
      </c>
      <c r="M76" s="33">
        <f>+M77+M78</f>
        <v>-5219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-8942</v>
      </c>
      <c r="J77" s="34">
        <v>-5278</v>
      </c>
      <c r="K77" s="34">
        <v>-1848</v>
      </c>
      <c r="L77" s="34">
        <v>-1816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-8662</v>
      </c>
      <c r="J78" s="34">
        <v>-1369</v>
      </c>
      <c r="K78" s="34">
        <v>-1988</v>
      </c>
      <c r="L78" s="34">
        <v>-86</v>
      </c>
      <c r="M78" s="34">
        <v>-5219</v>
      </c>
    </row>
    <row r="79" spans="2:13" s="13" customFormat="1" ht="16.149999999999999" customHeight="1">
      <c r="B79" s="33">
        <f>+B80+B81+B82</f>
        <v>26177</v>
      </c>
      <c r="C79" s="33">
        <f>+C80+C81+C82</f>
        <v>23349</v>
      </c>
      <c r="D79" s="33">
        <f>+D80+D81+D82</f>
        <v>3406</v>
      </c>
      <c r="E79" s="33">
        <f>+E80+E81+E82</f>
        <v>502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6785</v>
      </c>
      <c r="J79" s="33">
        <f>+J80+J81+J82</f>
        <v>6568</v>
      </c>
      <c r="K79" s="33">
        <f>+K80+K81+K82</f>
        <v>477</v>
      </c>
      <c r="L79" s="33">
        <f>+L80+L81+L82</f>
        <v>531</v>
      </c>
      <c r="M79" s="33">
        <f>+M80+M81+M82</f>
        <v>289</v>
      </c>
    </row>
    <row r="80" spans="2:13" s="15" customFormat="1" ht="16.149999999999999" customHeight="1">
      <c r="B80" s="34">
        <v>26170</v>
      </c>
      <c r="C80" s="43">
        <v>23345</v>
      </c>
      <c r="D80" s="43">
        <v>3406</v>
      </c>
      <c r="E80" s="43">
        <v>499</v>
      </c>
      <c r="F80" s="43">
        <v>0</v>
      </c>
      <c r="G80" s="23" t="s">
        <v>50</v>
      </c>
      <c r="H80" s="23" t="s">
        <v>133</v>
      </c>
      <c r="I80" s="43">
        <v>2250</v>
      </c>
      <c r="J80" s="43">
        <v>2364</v>
      </c>
      <c r="K80" s="43">
        <v>325</v>
      </c>
      <c r="L80" s="43">
        <v>352</v>
      </c>
      <c r="M80" s="43">
        <v>289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3867</v>
      </c>
      <c r="J81" s="43">
        <v>3632</v>
      </c>
      <c r="K81" s="43">
        <v>150</v>
      </c>
      <c r="L81" s="43">
        <v>85</v>
      </c>
      <c r="M81" s="43">
        <v>0</v>
      </c>
    </row>
    <row r="82" spans="2:13" s="15" customFormat="1" ht="16.149999999999999" customHeight="1">
      <c r="B82" s="34">
        <v>7</v>
      </c>
      <c r="C82" s="43">
        <v>4</v>
      </c>
      <c r="D82" s="43">
        <v>0</v>
      </c>
      <c r="E82" s="43">
        <v>3</v>
      </c>
      <c r="F82" s="43">
        <v>0</v>
      </c>
      <c r="G82" s="23" t="s">
        <v>53</v>
      </c>
      <c r="H82" s="23" t="s">
        <v>54</v>
      </c>
      <c r="I82" s="43">
        <v>668</v>
      </c>
      <c r="J82" s="43">
        <v>572</v>
      </c>
      <c r="K82" s="43">
        <v>2</v>
      </c>
      <c r="L82" s="43">
        <v>94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109957</v>
      </c>
      <c r="C85" s="36">
        <f>+J68+J70+J76+J79-C79</f>
        <v>79437</v>
      </c>
      <c r="D85" s="36">
        <f>+K68+K70+K76+K79-D79</f>
        <v>10062</v>
      </c>
      <c r="E85" s="36">
        <f>+L68+L70+L76+L79-E79</f>
        <v>25388</v>
      </c>
      <c r="F85" s="36">
        <f>+M68+M70+M76+M79-F79</f>
        <v>-4930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109957</v>
      </c>
      <c r="J100" s="38">
        <f>+C85</f>
        <v>79437</v>
      </c>
      <c r="K100" s="38">
        <f>+D85</f>
        <v>10062</v>
      </c>
      <c r="L100" s="38">
        <f>+E85</f>
        <v>25388</v>
      </c>
      <c r="M100" s="38">
        <f>+F85</f>
        <v>-4930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597</v>
      </c>
      <c r="C102" s="33">
        <f>+C103+C104</f>
        <v>562</v>
      </c>
      <c r="D102" s="33">
        <f>+D103+D104</f>
        <v>15</v>
      </c>
      <c r="E102" s="33">
        <f>+E103+E104</f>
        <v>20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143485</v>
      </c>
      <c r="J102" s="33">
        <f>+J103+J104</f>
        <v>80592</v>
      </c>
      <c r="K102" s="33">
        <f>+K103+K104</f>
        <v>52759</v>
      </c>
      <c r="L102" s="33">
        <f>+L103+L104</f>
        <v>10134</v>
      </c>
      <c r="M102" s="33">
        <f>+M103+M104</f>
        <v>0</v>
      </c>
    </row>
    <row r="103" spans="2:13" s="15" customFormat="1" ht="16.149999999999999" customHeight="1">
      <c r="B103" s="34">
        <v>597</v>
      </c>
      <c r="C103" s="34">
        <v>562</v>
      </c>
      <c r="D103" s="34">
        <v>15</v>
      </c>
      <c r="E103" s="34">
        <v>20</v>
      </c>
      <c r="F103" s="34">
        <v>0</v>
      </c>
      <c r="G103" s="62" t="s">
        <v>60</v>
      </c>
      <c r="H103" s="23" t="s">
        <v>61</v>
      </c>
      <c r="I103" s="34">
        <v>138979</v>
      </c>
      <c r="J103" s="34">
        <v>80205</v>
      </c>
      <c r="K103" s="34">
        <v>51442</v>
      </c>
      <c r="L103" s="34">
        <v>7332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4506</v>
      </c>
      <c r="J104" s="34">
        <v>387</v>
      </c>
      <c r="K104" s="34">
        <v>1317</v>
      </c>
      <c r="L104" s="34">
        <v>2802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171687</v>
      </c>
      <c r="J105" s="33">
        <f>+J106+J107+J108</f>
        <v>9705</v>
      </c>
      <c r="K105" s="33">
        <f>+K106+K107+K108</f>
        <v>381</v>
      </c>
      <c r="L105" s="33">
        <f>+L106+L107+L108</f>
        <v>295</v>
      </c>
      <c r="M105" s="33">
        <f>+M106+M107+M108</f>
        <v>161306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118756</v>
      </c>
      <c r="J106" s="34">
        <v>2142</v>
      </c>
      <c r="K106" s="34">
        <v>0</v>
      </c>
      <c r="L106" s="34">
        <v>0</v>
      </c>
      <c r="M106" s="34">
        <v>116614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6932</v>
      </c>
      <c r="J107" s="34">
        <v>6234</v>
      </c>
      <c r="K107" s="34">
        <v>381</v>
      </c>
      <c r="L107" s="34">
        <v>295</v>
      </c>
      <c r="M107" s="34">
        <v>22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45999</v>
      </c>
      <c r="J108" s="34">
        <v>1329</v>
      </c>
      <c r="K108" s="34">
        <v>0</v>
      </c>
      <c r="L108" s="34">
        <v>0</v>
      </c>
      <c r="M108" s="34">
        <v>44670</v>
      </c>
    </row>
    <row r="109" spans="2:13" s="13" customFormat="1" ht="28">
      <c r="B109" s="33">
        <v>227488</v>
      </c>
      <c r="C109" s="33">
        <v>22490</v>
      </c>
      <c r="D109" s="33">
        <v>4876</v>
      </c>
      <c r="E109" s="33">
        <v>565</v>
      </c>
      <c r="F109" s="33">
        <v>199557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193677</v>
      </c>
      <c r="C110" s="34">
        <v>0</v>
      </c>
      <c r="D110" s="34">
        <v>0</v>
      </c>
      <c r="E110" s="34">
        <v>0</v>
      </c>
      <c r="F110" s="34">
        <v>193677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20347</v>
      </c>
      <c r="C111" s="34">
        <v>19554</v>
      </c>
      <c r="D111" s="34">
        <v>476</v>
      </c>
      <c r="E111" s="34">
        <v>295</v>
      </c>
      <c r="F111" s="34">
        <v>22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13464</v>
      </c>
      <c r="C112" s="34">
        <v>2936</v>
      </c>
      <c r="D112" s="34">
        <v>4400</v>
      </c>
      <c r="E112" s="34">
        <v>270</v>
      </c>
      <c r="F112" s="34">
        <v>5858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22997</v>
      </c>
      <c r="C113" s="33">
        <f>+C114+C115+C116+C117+C118+C119</f>
        <v>187292</v>
      </c>
      <c r="D113" s="33">
        <f>+D114+D115+D116+D117+D118+D119</f>
        <v>24680</v>
      </c>
      <c r="E113" s="33">
        <f>+E114+E115+E116+E117+E118+E119</f>
        <v>14860</v>
      </c>
      <c r="F113" s="33">
        <f>+F114+F115+F116+F117+F118+F119</f>
        <v>5981</v>
      </c>
      <c r="G113" s="61" t="s">
        <v>69</v>
      </c>
      <c r="H113" s="47" t="s">
        <v>70</v>
      </c>
      <c r="I113" s="33">
        <f>+I114+I115+I116+I117+I118+I119</f>
        <v>13803</v>
      </c>
      <c r="J113" s="33">
        <f>+J114+J115+J116+J117+J118+J119</f>
        <v>21274</v>
      </c>
      <c r="K113" s="33">
        <f>+K114+K115+K116+K117+K118+K119</f>
        <v>129002</v>
      </c>
      <c r="L113" s="33">
        <f>+L114+L115+L116+L117+L118+L119</f>
        <v>31425</v>
      </c>
      <c r="M113" s="33">
        <f>+M114+M115+M116+M117+M118+M119</f>
        <v>41918</v>
      </c>
    </row>
    <row r="114" spans="2:14" s="15" customFormat="1" ht="16.149999999999999" customHeight="1">
      <c r="B114" s="34">
        <v>252</v>
      </c>
      <c r="C114" s="34">
        <v>34</v>
      </c>
      <c r="D114" s="34">
        <v>91</v>
      </c>
      <c r="E114" s="34">
        <v>125</v>
      </c>
      <c r="F114" s="34">
        <v>2</v>
      </c>
      <c r="G114" s="62" t="s">
        <v>71</v>
      </c>
      <c r="H114" s="23" t="s">
        <v>72</v>
      </c>
      <c r="I114" s="34">
        <f>SUM(J114:M114)</f>
        <v>1121</v>
      </c>
      <c r="J114" s="34">
        <v>1121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499</v>
      </c>
      <c r="C115" s="34">
        <v>499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f>SUM(J115:M115)</f>
        <v>173</v>
      </c>
      <c r="J115" s="34">
        <v>15</v>
      </c>
      <c r="K115" s="34">
        <v>44</v>
      </c>
      <c r="L115" s="34">
        <v>114</v>
      </c>
      <c r="M115" s="34">
        <v>0</v>
      </c>
    </row>
    <row r="116" spans="2:14" s="15" customFormat="1" ht="16.149999999999999" customHeight="1">
      <c r="B116" s="34">
        <v>0</v>
      </c>
      <c r="C116" s="34">
        <v>169406</v>
      </c>
      <c r="D116" s="34">
        <v>21786</v>
      </c>
      <c r="E116" s="34">
        <v>12656</v>
      </c>
      <c r="F116" s="34">
        <v>5968</v>
      </c>
      <c r="G116" s="62" t="s">
        <v>75</v>
      </c>
      <c r="H116" s="23" t="s">
        <v>160</v>
      </c>
      <c r="I116" s="34">
        <v>0</v>
      </c>
      <c r="J116" s="34">
        <v>15133</v>
      </c>
      <c r="K116" s="34">
        <v>124569</v>
      </c>
      <c r="L116" s="34">
        <v>29439</v>
      </c>
      <c r="M116" s="34">
        <v>40675</v>
      </c>
    </row>
    <row r="117" spans="2:14" s="15" customFormat="1" ht="16.149999999999999" customHeight="1">
      <c r="B117" s="34">
        <v>1548</v>
      </c>
      <c r="C117" s="34">
        <v>1548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5538</v>
      </c>
      <c r="J117" s="34">
        <v>1874</v>
      </c>
      <c r="K117" s="34">
        <v>2988</v>
      </c>
      <c r="L117" s="34">
        <v>45</v>
      </c>
      <c r="M117" s="34">
        <v>631</v>
      </c>
    </row>
    <row r="118" spans="2:14" s="15" customFormat="1" ht="16.149999999999999" customHeight="1">
      <c r="B118" s="34">
        <v>7845</v>
      </c>
      <c r="C118" s="34">
        <v>2952</v>
      </c>
      <c r="D118" s="34">
        <v>2803</v>
      </c>
      <c r="E118" s="34">
        <v>2079</v>
      </c>
      <c r="F118" s="34">
        <v>11</v>
      </c>
      <c r="G118" s="23" t="s">
        <v>78</v>
      </c>
      <c r="H118" s="23" t="s">
        <v>79</v>
      </c>
      <c r="I118" s="34">
        <v>6971</v>
      </c>
      <c r="J118" s="34">
        <v>3131</v>
      </c>
      <c r="K118" s="34">
        <v>1401</v>
      </c>
      <c r="L118" s="34">
        <v>1827</v>
      </c>
      <c r="M118" s="34">
        <v>612</v>
      </c>
    </row>
    <row r="119" spans="2:14" s="46" customFormat="1" ht="16.149999999999999" customHeight="1">
      <c r="B119" s="34">
        <v>12853</v>
      </c>
      <c r="C119" s="34">
        <v>12853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187850</v>
      </c>
      <c r="C122" s="36">
        <f>+J100+J102+J105+J113-C102-C109-C113</f>
        <v>-19336</v>
      </c>
      <c r="D122" s="36">
        <f>+K100+K102+K105+K113-D102-D109-D113</f>
        <v>162633</v>
      </c>
      <c r="E122" s="36">
        <f>+L100+L102+L105+L113-E102-E109-E113</f>
        <v>51797</v>
      </c>
      <c r="F122" s="36">
        <f>+M100+M102+M105+M113-F102-F109-F113</f>
        <v>-7244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5" ht="3" customHeight="1">
      <c r="B129" s="22"/>
    </row>
    <row r="130" spans="2:15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5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5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5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5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5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5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5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187850</v>
      </c>
      <c r="J137" s="38">
        <f>+C122</f>
        <v>-19336</v>
      </c>
      <c r="K137" s="38">
        <f>+D122</f>
        <v>162633</v>
      </c>
      <c r="L137" s="38">
        <f>+E122</f>
        <v>51797</v>
      </c>
      <c r="M137" s="38">
        <f>+F122</f>
        <v>-7244</v>
      </c>
    </row>
    <row r="138" spans="2:15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5" s="13" customFormat="1" ht="16.149999999999999" customHeight="1">
      <c r="B139" s="33">
        <f t="shared" ref="B139" si="0">SUM(C139:F139)</f>
        <v>157273</v>
      </c>
      <c r="C139" s="33">
        <f>+C140+C141</f>
        <v>3387</v>
      </c>
      <c r="D139" s="33">
        <f>+D140+D141</f>
        <v>133729</v>
      </c>
      <c r="E139" s="33">
        <f>+E140+E141</f>
        <v>16664</v>
      </c>
      <c r="F139" s="33">
        <f>+F140+F141</f>
        <v>3493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5"/>
    </row>
    <row r="140" spans="2:15" s="15" customFormat="1" ht="15" customHeight="1">
      <c r="B140" s="34">
        <f>SUM(C140:F140)</f>
        <v>121177</v>
      </c>
      <c r="C140" s="34">
        <v>1818</v>
      </c>
      <c r="D140" s="34">
        <v>100522</v>
      </c>
      <c r="E140" s="34">
        <v>15771</v>
      </c>
      <c r="F140" s="34">
        <v>3066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5" s="15" customFormat="1" ht="27.65" customHeight="1">
      <c r="B141" s="34">
        <f t="shared" ref="B141" si="1">SUM(C141:F141)</f>
        <v>36096</v>
      </c>
      <c r="C141" s="34">
        <v>1569</v>
      </c>
      <c r="D141" s="34">
        <v>33207</v>
      </c>
      <c r="E141" s="34">
        <v>893</v>
      </c>
      <c r="F141" s="34">
        <v>427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5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5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5" s="17" customFormat="1" ht="16" customHeight="1">
      <c r="B144" s="36">
        <f>+I137-B139</f>
        <v>30577</v>
      </c>
      <c r="C144" s="36">
        <f>+J137-C139</f>
        <v>-22723</v>
      </c>
      <c r="D144" s="36">
        <f>+K137-D139</f>
        <v>28904</v>
      </c>
      <c r="E144" s="36">
        <f>+L137-E139</f>
        <v>35133</v>
      </c>
      <c r="F144" s="36">
        <f>+M137-F139</f>
        <v>-10737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187850</v>
      </c>
      <c r="J161" s="38">
        <f>+C122</f>
        <v>-19336</v>
      </c>
      <c r="K161" s="38">
        <f>+D122</f>
        <v>162633</v>
      </c>
      <c r="L161" s="38">
        <f>+E122</f>
        <v>51797</v>
      </c>
      <c r="M161" s="38">
        <f>+F122</f>
        <v>-7244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259441</v>
      </c>
      <c r="C163" s="33">
        <f>+J16-J17-J18+C141-J20</f>
        <v>42414</v>
      </c>
      <c r="D163" s="33">
        <f>+K16-K17-K18+D141-K20</f>
        <v>162125</v>
      </c>
      <c r="E163" s="33">
        <f>+L16-L17-L18+E141-L20</f>
        <v>50276</v>
      </c>
      <c r="F163" s="33">
        <f>+M16-M17-M18+F141-M20</f>
        <v>4626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157273</v>
      </c>
      <c r="C164" s="34">
        <f>+C139</f>
        <v>3387</v>
      </c>
      <c r="D164" s="34">
        <f>+D139</f>
        <v>133729</v>
      </c>
      <c r="E164" s="34">
        <f>+E139</f>
        <v>16664</v>
      </c>
      <c r="F164" s="34">
        <f>+F139</f>
        <v>3493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102168</v>
      </c>
      <c r="C165" s="34">
        <f>+C163-C164</f>
        <v>39027</v>
      </c>
      <c r="D165" s="34">
        <f>+D163-D164</f>
        <v>28396</v>
      </c>
      <c r="E165" s="34">
        <f>+E163-E164</f>
        <v>33612</v>
      </c>
      <c r="F165" s="34">
        <f>+F163-F164</f>
        <v>1133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-71591</v>
      </c>
      <c r="C169" s="36">
        <f>+J161-C163-C166</f>
        <v>-61750</v>
      </c>
      <c r="D169" s="36">
        <f>+K161-D163-D166</f>
        <v>508</v>
      </c>
      <c r="E169" s="36">
        <f>+L161-E163-E166</f>
        <v>1521</v>
      </c>
      <c r="F169" s="36">
        <f>+M161-F163-F166</f>
        <v>-11870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30577</v>
      </c>
      <c r="J184" s="38">
        <f>+C144</f>
        <v>-22723</v>
      </c>
      <c r="K184" s="38">
        <f>+D144</f>
        <v>28904</v>
      </c>
      <c r="L184" s="38">
        <f>+E144</f>
        <v>35133</v>
      </c>
      <c r="M184" s="38">
        <f>+F144</f>
        <v>-10737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102168</v>
      </c>
      <c r="C186" s="33">
        <f>+C187</f>
        <v>39027</v>
      </c>
      <c r="D186" s="33">
        <f>+D187</f>
        <v>28396</v>
      </c>
      <c r="E186" s="33">
        <f>+E187</f>
        <v>33612</v>
      </c>
      <c r="F186" s="33">
        <f>+F187</f>
        <v>1133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2">+B165</f>
        <v>102168</v>
      </c>
      <c r="C187" s="34">
        <f t="shared" si="2"/>
        <v>39027</v>
      </c>
      <c r="D187" s="34">
        <f t="shared" si="2"/>
        <v>28396</v>
      </c>
      <c r="E187" s="34">
        <f t="shared" si="2"/>
        <v>33612</v>
      </c>
      <c r="F187" s="34">
        <f t="shared" si="2"/>
        <v>1133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-71591</v>
      </c>
      <c r="C191" s="36">
        <f>+J184-C186</f>
        <v>-61750</v>
      </c>
      <c r="D191" s="36">
        <f>+K184-D186</f>
        <v>508</v>
      </c>
      <c r="E191" s="36">
        <f>+L184-E186</f>
        <v>1521</v>
      </c>
      <c r="F191" s="36">
        <f>+M184-F186</f>
        <v>-11870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-71591</v>
      </c>
      <c r="J209" s="38">
        <f>+C191</f>
        <v>-61750</v>
      </c>
      <c r="K209" s="38">
        <f>+D191</f>
        <v>508</v>
      </c>
      <c r="L209" s="38">
        <f>+E191</f>
        <v>1521</v>
      </c>
      <c r="M209" s="38">
        <f>+F191</f>
        <v>-11870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18640</v>
      </c>
      <c r="J211" s="33">
        <f>+J212+J213+J214</f>
        <v>6452</v>
      </c>
      <c r="K211" s="33">
        <f>+K212+K213+K214</f>
        <v>12306</v>
      </c>
      <c r="L211" s="33">
        <f>+L212+L213+L214</f>
        <v>4651</v>
      </c>
      <c r="M211" s="33">
        <f>+M212+M213+M214</f>
        <v>52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6193</v>
      </c>
      <c r="J212" s="34">
        <v>351</v>
      </c>
      <c r="K212" s="34">
        <v>3239</v>
      </c>
      <c r="L212" s="34">
        <v>2603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9733</v>
      </c>
      <c r="J213" s="34">
        <v>3920</v>
      </c>
      <c r="K213" s="34">
        <v>5699</v>
      </c>
      <c r="L213" s="34">
        <v>112</v>
      </c>
      <c r="M213" s="34">
        <v>2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2714</v>
      </c>
      <c r="J214" s="34">
        <v>2181</v>
      </c>
      <c r="K214" s="34">
        <v>3368</v>
      </c>
      <c r="L214" s="34">
        <v>1936</v>
      </c>
      <c r="M214" s="34">
        <v>50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325</v>
      </c>
      <c r="K216" s="35">
        <v>2679</v>
      </c>
      <c r="L216" s="35">
        <v>1767</v>
      </c>
      <c r="M216" s="35">
        <v>50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-25478</v>
      </c>
      <c r="J217" s="33">
        <f>+J218+J219+J220</f>
        <v>-17024</v>
      </c>
      <c r="K217" s="33">
        <f>+K218+K219+K220</f>
        <v>-12182</v>
      </c>
      <c r="L217" s="33">
        <f>+L218+L219+L220</f>
        <v>-1093</v>
      </c>
      <c r="M217" s="33">
        <f>+M218+M219+M220</f>
        <v>0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-6641</v>
      </c>
      <c r="J219" s="34">
        <v>-3287</v>
      </c>
      <c r="K219" s="34">
        <v>-2724</v>
      </c>
      <c r="L219" s="34">
        <v>-630</v>
      </c>
      <c r="M219" s="34">
        <v>0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-18837</v>
      </c>
      <c r="J220" s="34">
        <v>-13737</v>
      </c>
      <c r="K220" s="34">
        <v>-9458</v>
      </c>
      <c r="L220" s="34">
        <v>-463</v>
      </c>
      <c r="M220" s="34">
        <v>0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-2811</v>
      </c>
      <c r="K222" s="35">
        <v>-1761</v>
      </c>
      <c r="L222" s="35">
        <v>-249</v>
      </c>
      <c r="M222" s="35">
        <v>0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-78429</v>
      </c>
      <c r="C225" s="36">
        <f>+J209+J211+J217</f>
        <v>-72322</v>
      </c>
      <c r="D225" s="36">
        <f>+K209+K211+K217</f>
        <v>632</v>
      </c>
      <c r="E225" s="36">
        <f>+L209+L211+L217</f>
        <v>5079</v>
      </c>
      <c r="F225" s="36">
        <f>+M209+M211+M217</f>
        <v>-11818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-78429</v>
      </c>
      <c r="J240" s="38">
        <f>+C225</f>
        <v>-72322</v>
      </c>
      <c r="K240" s="38">
        <f>+D225</f>
        <v>632</v>
      </c>
      <c r="L240" s="38">
        <f>+E225</f>
        <v>5079</v>
      </c>
      <c r="M240" s="38">
        <f>+F225</f>
        <v>-11818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33343</v>
      </c>
      <c r="C242" s="33">
        <f t="shared" ref="C242:F242" si="3">C243+C245+C246</f>
        <v>10728</v>
      </c>
      <c r="D242" s="33">
        <f t="shared" si="3"/>
        <v>14323</v>
      </c>
      <c r="E242" s="33">
        <f t="shared" si="3"/>
        <v>8072</v>
      </c>
      <c r="F242" s="33">
        <f t="shared" si="3"/>
        <v>220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33591</v>
      </c>
      <c r="C243" s="37">
        <v>10909</v>
      </c>
      <c r="D243" s="37">
        <v>14386</v>
      </c>
      <c r="E243" s="37">
        <v>8076</v>
      </c>
      <c r="F243" s="37">
        <v>220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f>-B25</f>
        <v>-30919</v>
      </c>
      <c r="C244" s="33">
        <f t="shared" ref="C244:F244" si="4">-C25</f>
        <v>-10561</v>
      </c>
      <c r="D244" s="33">
        <f t="shared" si="4"/>
        <v>-13364</v>
      </c>
      <c r="E244" s="33">
        <f t="shared" si="4"/>
        <v>-6665</v>
      </c>
      <c r="F244" s="33">
        <f t="shared" si="4"/>
        <v>-329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-256</v>
      </c>
      <c r="C245" s="37">
        <v>-189</v>
      </c>
      <c r="D245" s="37">
        <v>-63</v>
      </c>
      <c r="E245" s="37">
        <v>-4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8</v>
      </c>
      <c r="C246" s="37">
        <v>8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1321</v>
      </c>
      <c r="C247" s="33">
        <v>1058</v>
      </c>
      <c r="D247" s="33">
        <v>10</v>
      </c>
      <c r="E247" s="33">
        <v>256</v>
      </c>
      <c r="F247" s="33">
        <v>-3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-82174</v>
      </c>
      <c r="C249" s="36">
        <f t="shared" ref="C249:F249" si="5">+J240-C243-C244-C245-C247-C246</f>
        <v>-73547</v>
      </c>
      <c r="D249" s="36">
        <f t="shared" si="5"/>
        <v>-337</v>
      </c>
      <c r="E249" s="36">
        <f t="shared" si="5"/>
        <v>3416</v>
      </c>
      <c r="F249" s="36">
        <f t="shared" si="5"/>
        <v>-11706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11" priority="2" operator="notEqual">
      <formula>B47+B48</formula>
    </cfRule>
  </conditionalFormatting>
  <conditionalFormatting sqref="B109:F109">
    <cfRule type="cellIs" dxfId="10" priority="1" operator="notEqual">
      <formula>B110+B111+B112</formula>
    </cfRule>
  </conditionalFormatting>
  <hyperlinks>
    <hyperlink ref="M4" location="Indice!A1" display="indice" xr:uid="{00000000-0004-0000-35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6" tint="0.39997558519241921"/>
  </sheetPr>
  <dimension ref="A1:J251"/>
  <sheetViews>
    <sheetView zoomScaleNormal="100" workbookViewId="0">
      <pane ySplit="4" topLeftCell="A91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287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47215</v>
      </c>
      <c r="H16" s="33">
        <f>+C46+C51+C52+C21+C25</f>
        <v>31674</v>
      </c>
      <c r="I16" s="33">
        <f>+D46+D51+D52+D21+D25</f>
        <v>15541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2672</v>
      </c>
      <c r="H17" s="34">
        <v>347</v>
      </c>
      <c r="I17" s="34">
        <v>2325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2670</v>
      </c>
      <c r="H18" s="34">
        <v>133</v>
      </c>
      <c r="I18" s="34">
        <v>2537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41873</v>
      </c>
      <c r="H19" s="34">
        <f>+H16-H17-H18</f>
        <v>31194</v>
      </c>
      <c r="I19" s="34">
        <f>+I16-I17-I18</f>
        <v>10679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1028</v>
      </c>
      <c r="H20" s="42">
        <v>817</v>
      </c>
      <c r="I20" s="42">
        <v>211</v>
      </c>
    </row>
    <row r="21" spans="2:9" s="13" customFormat="1" ht="16.149999999999999" customHeight="1">
      <c r="B21" s="33">
        <v>9862</v>
      </c>
      <c r="C21" s="33">
        <v>4821</v>
      </c>
      <c r="D21" s="33">
        <v>5041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37353</v>
      </c>
      <c r="C23" s="36">
        <f>+H16-C21</f>
        <v>26853</v>
      </c>
      <c r="D23" s="36">
        <f>+I16-D21</f>
        <v>10500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10561</v>
      </c>
      <c r="C25" s="33">
        <v>6691</v>
      </c>
      <c r="D25" s="33">
        <v>3870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26792</v>
      </c>
      <c r="C27" s="36">
        <f>+C23-C25</f>
        <v>20162</v>
      </c>
      <c r="D27" s="36">
        <f>+D23-D25</f>
        <v>6630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26792</v>
      </c>
      <c r="H44" s="38">
        <f>+C27</f>
        <v>20162</v>
      </c>
      <c r="I44" s="38">
        <f>+D27</f>
        <v>6630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26547</v>
      </c>
      <c r="C46" s="33">
        <v>20115</v>
      </c>
      <c r="D46" s="33">
        <v>6432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20835</v>
      </c>
      <c r="C47" s="34">
        <v>15418</v>
      </c>
      <c r="D47" s="34">
        <v>5417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5712</v>
      </c>
      <c r="C48" s="34">
        <f>SUM(C49:C50)</f>
        <v>4697</v>
      </c>
      <c r="D48" s="34">
        <f>SUM(D49:D50)</f>
        <v>1015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3000</v>
      </c>
      <c r="C49" s="84">
        <v>2034</v>
      </c>
      <c r="D49" s="84">
        <v>966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2712</v>
      </c>
      <c r="C50" s="84">
        <v>2663</v>
      </c>
      <c r="D50" s="84">
        <v>49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245</v>
      </c>
      <c r="C51" s="33">
        <v>47</v>
      </c>
      <c r="D51" s="33">
        <v>198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102865</v>
      </c>
      <c r="H70" s="33">
        <f>+H71+H75</f>
        <v>100836</v>
      </c>
      <c r="I70" s="33">
        <f>+I71+I75</f>
        <v>2029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98666</v>
      </c>
      <c r="H71" s="34">
        <f>+H72+H73+H74</f>
        <v>98234</v>
      </c>
      <c r="I71" s="34">
        <f>+I72+I73+I74</f>
        <v>432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74631</v>
      </c>
      <c r="H72" s="34">
        <v>74631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30</v>
      </c>
      <c r="H73" s="34">
        <v>30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24005</v>
      </c>
      <c r="H74" s="34">
        <v>23573</v>
      </c>
      <c r="I74" s="34">
        <v>432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4199</v>
      </c>
      <c r="H75" s="34">
        <v>2602</v>
      </c>
      <c r="I75" s="34">
        <v>1597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-6647</v>
      </c>
      <c r="H76" s="33">
        <f>+H77+H78</f>
        <v>-6017</v>
      </c>
      <c r="I76" s="33">
        <f>+I77+I78</f>
        <v>-630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-5278</v>
      </c>
      <c r="H77" s="34">
        <v>-5257</v>
      </c>
      <c r="I77" s="34">
        <v>-21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-1369</v>
      </c>
      <c r="H78" s="34">
        <v>-760</v>
      </c>
      <c r="I78" s="34">
        <v>-609</v>
      </c>
    </row>
    <row r="79" spans="2:9" s="13" customFormat="1" ht="16.149999999999999" customHeight="1">
      <c r="B79" s="33">
        <f>+B80+B81+B82</f>
        <v>23349</v>
      </c>
      <c r="C79" s="33">
        <f>+C80+C81+C82</f>
        <v>23300</v>
      </c>
      <c r="D79" s="33">
        <f>+D80+D81+D82</f>
        <v>348</v>
      </c>
      <c r="E79" s="61" t="s">
        <v>48</v>
      </c>
      <c r="F79" s="47" t="s">
        <v>49</v>
      </c>
      <c r="G79" s="33">
        <f>G80+G81+G82</f>
        <v>6568</v>
      </c>
      <c r="H79" s="33">
        <f>+H80+H81+H82</f>
        <v>6178</v>
      </c>
      <c r="I79" s="33">
        <f>+I80+I81+I82</f>
        <v>689</v>
      </c>
    </row>
    <row r="80" spans="2:9" s="15" customFormat="1" ht="16.149999999999999" customHeight="1">
      <c r="B80" s="34">
        <v>23345</v>
      </c>
      <c r="C80" s="43">
        <v>23296</v>
      </c>
      <c r="D80" s="43">
        <v>348</v>
      </c>
      <c r="E80" s="23" t="s">
        <v>50</v>
      </c>
      <c r="F80" s="23" t="s">
        <v>133</v>
      </c>
      <c r="G80" s="43">
        <v>2364</v>
      </c>
      <c r="H80" s="43">
        <v>2059</v>
      </c>
      <c r="I80" s="43">
        <v>604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3632</v>
      </c>
      <c r="H81" s="43">
        <v>3547</v>
      </c>
      <c r="I81" s="43">
        <v>85</v>
      </c>
    </row>
    <row r="82" spans="2:9" s="15" customFormat="1" ht="16.149999999999999" customHeight="1">
      <c r="B82" s="34">
        <v>4</v>
      </c>
      <c r="C82" s="43">
        <v>4</v>
      </c>
      <c r="D82" s="43">
        <v>0</v>
      </c>
      <c r="E82" s="23" t="s">
        <v>53</v>
      </c>
      <c r="F82" s="23" t="s">
        <v>54</v>
      </c>
      <c r="G82" s="43">
        <v>572</v>
      </c>
      <c r="H82" s="43">
        <v>572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79437</v>
      </c>
      <c r="C85" s="36">
        <f>+H68+H70+H76+H79-C79</f>
        <v>77697</v>
      </c>
      <c r="D85" s="36">
        <f>+I68+I70+I76+I79-D79</f>
        <v>1740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79437</v>
      </c>
      <c r="H100" s="38">
        <f>+C85</f>
        <v>77697</v>
      </c>
      <c r="I100" s="38">
        <f>+D85</f>
        <v>1740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562</v>
      </c>
      <c r="C102" s="33">
        <f>+C103+C104</f>
        <v>0</v>
      </c>
      <c r="D102" s="33">
        <f>+D103+D104</f>
        <v>562</v>
      </c>
      <c r="E102" s="61" t="s">
        <v>58</v>
      </c>
      <c r="F102" s="47" t="s">
        <v>59</v>
      </c>
      <c r="G102" s="33">
        <f>+G103+G104</f>
        <v>80592</v>
      </c>
      <c r="H102" s="33">
        <f>+H103+H104</f>
        <v>80270</v>
      </c>
      <c r="I102" s="33">
        <f>+I103+I104</f>
        <v>322</v>
      </c>
    </row>
    <row r="103" spans="2:9" s="15" customFormat="1" ht="16.149999999999999" customHeight="1">
      <c r="B103" s="34">
        <v>562</v>
      </c>
      <c r="C103" s="34">
        <v>0</v>
      </c>
      <c r="D103" s="34">
        <v>562</v>
      </c>
      <c r="E103" s="62" t="s">
        <v>60</v>
      </c>
      <c r="F103" s="23" t="s">
        <v>61</v>
      </c>
      <c r="G103" s="34">
        <v>80205</v>
      </c>
      <c r="H103" s="34">
        <v>80205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387</v>
      </c>
      <c r="H104" s="34">
        <v>65</v>
      </c>
      <c r="I104" s="34">
        <v>322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9705</v>
      </c>
      <c r="H105" s="33">
        <f>+H106+H107+H108</f>
        <v>7052</v>
      </c>
      <c r="I105" s="33">
        <f>+I106+I107+I108</f>
        <v>2653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2142</v>
      </c>
      <c r="H106" s="34">
        <v>0</v>
      </c>
      <c r="I106" s="34">
        <v>2142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6234</v>
      </c>
      <c r="H107" s="34">
        <v>6185</v>
      </c>
      <c r="I107" s="34">
        <v>49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1329</v>
      </c>
      <c r="H108" s="34">
        <v>867</v>
      </c>
      <c r="I108" s="34">
        <v>462</v>
      </c>
    </row>
    <row r="109" spans="2:9" s="13" customFormat="1" ht="14">
      <c r="B109" s="33">
        <v>22490</v>
      </c>
      <c r="C109" s="33">
        <v>20200</v>
      </c>
      <c r="D109" s="33">
        <v>2290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19554</v>
      </c>
      <c r="C111" s="34">
        <v>17329</v>
      </c>
      <c r="D111" s="34">
        <v>2225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2936</v>
      </c>
      <c r="C112" s="34">
        <v>2871</v>
      </c>
      <c r="D112" s="34">
        <v>65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187292</v>
      </c>
      <c r="C113" s="33">
        <f>+C114+C115+C116+C117+C118+C119</f>
        <v>193216</v>
      </c>
      <c r="D113" s="33">
        <f>+D114+D115+D116+D117+D118+D119</f>
        <v>1493</v>
      </c>
      <c r="E113" s="61" t="s">
        <v>69</v>
      </c>
      <c r="F113" s="47" t="s">
        <v>70</v>
      </c>
      <c r="G113" s="33">
        <f>+G114+G115+G116+G117+G118+G119</f>
        <v>21274</v>
      </c>
      <c r="H113" s="33">
        <f>+H114+H115+H116+H117+H118+H119</f>
        <v>19119</v>
      </c>
      <c r="I113" s="33">
        <f>+I114+I115+I116+I117+I118+I119</f>
        <v>9572</v>
      </c>
    </row>
    <row r="114" spans="2:10" s="15" customFormat="1" ht="16.149999999999999" customHeight="1">
      <c r="B114" s="34">
        <v>34</v>
      </c>
      <c r="C114" s="34">
        <v>12</v>
      </c>
      <c r="D114" s="34">
        <v>22</v>
      </c>
      <c r="E114" s="62" t="s">
        <v>71</v>
      </c>
      <c r="F114" s="23" t="s">
        <v>72</v>
      </c>
      <c r="G114" s="34">
        <f>SUM(H114:I114)</f>
        <v>1121</v>
      </c>
      <c r="H114" s="34">
        <v>92</v>
      </c>
      <c r="I114" s="34">
        <v>1029</v>
      </c>
    </row>
    <row r="115" spans="2:10" s="15" customFormat="1" ht="16.149999999999999" customHeight="1">
      <c r="B115" s="34">
        <v>499</v>
      </c>
      <c r="C115" s="34">
        <v>1</v>
      </c>
      <c r="D115" s="34">
        <v>498</v>
      </c>
      <c r="E115" s="62" t="s">
        <v>73</v>
      </c>
      <c r="F115" s="23" t="s">
        <v>74</v>
      </c>
      <c r="G115" s="34">
        <f>SUM(H115:I115)</f>
        <v>15</v>
      </c>
      <c r="H115" s="34">
        <v>11</v>
      </c>
      <c r="I115" s="34">
        <v>4</v>
      </c>
    </row>
    <row r="116" spans="2:10" s="15" customFormat="1" ht="16.149999999999999" customHeight="1">
      <c r="B116" s="34">
        <v>169406</v>
      </c>
      <c r="C116" s="34">
        <v>176426</v>
      </c>
      <c r="D116" s="34">
        <v>397</v>
      </c>
      <c r="E116" s="62" t="s">
        <v>75</v>
      </c>
      <c r="F116" s="23" t="s">
        <v>160</v>
      </c>
      <c r="G116" s="34">
        <v>15133</v>
      </c>
      <c r="H116" s="34">
        <v>15061</v>
      </c>
      <c r="I116" s="34">
        <v>7489</v>
      </c>
    </row>
    <row r="117" spans="2:10" s="15" customFormat="1" ht="16.149999999999999" customHeight="1">
      <c r="B117" s="34">
        <v>1548</v>
      </c>
      <c r="C117" s="34">
        <v>1374</v>
      </c>
      <c r="D117" s="34">
        <v>174</v>
      </c>
      <c r="E117" s="62" t="s">
        <v>76</v>
      </c>
      <c r="F117" s="23" t="s">
        <v>77</v>
      </c>
      <c r="G117" s="34">
        <v>1874</v>
      </c>
      <c r="H117" s="34">
        <v>1591</v>
      </c>
      <c r="I117" s="34">
        <v>283</v>
      </c>
    </row>
    <row r="118" spans="2:10" s="15" customFormat="1" ht="16.149999999999999" customHeight="1">
      <c r="B118" s="34">
        <v>2952</v>
      </c>
      <c r="C118" s="34">
        <v>2550</v>
      </c>
      <c r="D118" s="34">
        <v>402</v>
      </c>
      <c r="E118" s="23" t="s">
        <v>78</v>
      </c>
      <c r="F118" s="23" t="s">
        <v>79</v>
      </c>
      <c r="G118" s="34">
        <v>3131</v>
      </c>
      <c r="H118" s="34">
        <v>2364</v>
      </c>
      <c r="I118" s="34">
        <v>767</v>
      </c>
    </row>
    <row r="119" spans="2:10" s="46" customFormat="1" ht="16.149999999999999" customHeight="1">
      <c r="B119" s="34">
        <v>12853</v>
      </c>
      <c r="C119" s="34">
        <v>12853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-19336</v>
      </c>
      <c r="C122" s="36">
        <f>+H100+H102+H105+H113-C102-C109-C113</f>
        <v>-29278</v>
      </c>
      <c r="D122" s="36">
        <f>+I100+I102+I105+I113-D102-D109-D113</f>
        <v>9942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-19336</v>
      </c>
      <c r="H137" s="38">
        <f>+C122</f>
        <v>-29278</v>
      </c>
      <c r="I137" s="38">
        <f>+D122</f>
        <v>9942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3387</v>
      </c>
      <c r="C139" s="33">
        <f>+C140+C141</f>
        <v>1896</v>
      </c>
      <c r="D139" s="33">
        <f>+D140+D141</f>
        <v>1491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1818</v>
      </c>
      <c r="C140" s="34">
        <v>1036</v>
      </c>
      <c r="D140" s="34">
        <v>782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1569</v>
      </c>
      <c r="C141" s="34">
        <v>860</v>
      </c>
      <c r="D141" s="34">
        <v>709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-22723</v>
      </c>
      <c r="C144" s="36">
        <f>+H137-C139</f>
        <v>-31174</v>
      </c>
      <c r="D144" s="36">
        <f>+I137-D139</f>
        <v>8451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-19336</v>
      </c>
      <c r="H161" s="38">
        <f>+C122</f>
        <v>-29278</v>
      </c>
      <c r="I161" s="38">
        <f>+D122</f>
        <v>9942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42414</v>
      </c>
      <c r="C163" s="33">
        <f>+H16-H17-H18+C141-H20</f>
        <v>31237</v>
      </c>
      <c r="D163" s="33">
        <f>+I16-I17-I18+D141-I20</f>
        <v>11177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3387</v>
      </c>
      <c r="C164" s="34">
        <f>+C139</f>
        <v>1896</v>
      </c>
      <c r="D164" s="34">
        <f>+D139</f>
        <v>1491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39027</v>
      </c>
      <c r="C165" s="34">
        <f>+C163-C164</f>
        <v>29341</v>
      </c>
      <c r="D165" s="34">
        <f>+D163-D164</f>
        <v>9686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-61750</v>
      </c>
      <c r="C169" s="36">
        <f>+H161-C163-C166</f>
        <v>-60515</v>
      </c>
      <c r="D169" s="36">
        <f>+I161-D163-D166</f>
        <v>-1235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-22723</v>
      </c>
      <c r="H184" s="38">
        <f>+C144</f>
        <v>-31174</v>
      </c>
      <c r="I184" s="38">
        <f>+D144</f>
        <v>8451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39027</v>
      </c>
      <c r="C186" s="33">
        <f>+C187</f>
        <v>29341</v>
      </c>
      <c r="D186" s="33">
        <f>+D187</f>
        <v>9686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39027</v>
      </c>
      <c r="C187" s="34">
        <f t="shared" si="0"/>
        <v>29341</v>
      </c>
      <c r="D187" s="34">
        <f t="shared" si="0"/>
        <v>9686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-61750</v>
      </c>
      <c r="C191" s="36">
        <f>+H184-C186</f>
        <v>-60515</v>
      </c>
      <c r="D191" s="36">
        <f>+I184-D186</f>
        <v>-1235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-61750</v>
      </c>
      <c r="H209" s="38">
        <f>+C191</f>
        <v>-60515</v>
      </c>
      <c r="I209" s="38">
        <f>+D191</f>
        <v>-1235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6452</v>
      </c>
      <c r="H211" s="33">
        <f>+H212+H213+H214</f>
        <v>4528</v>
      </c>
      <c r="I211" s="33">
        <f>+I212+I213+I214</f>
        <v>5592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351</v>
      </c>
      <c r="H212" s="34">
        <v>117</v>
      </c>
      <c r="I212" s="34">
        <v>234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3920</v>
      </c>
      <c r="H213" s="34">
        <v>3276</v>
      </c>
      <c r="I213" s="34">
        <v>644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2181</v>
      </c>
      <c r="H214" s="34">
        <v>1135</v>
      </c>
      <c r="I214" s="34">
        <v>4714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325</v>
      </c>
      <c r="H216" s="35">
        <v>130</v>
      </c>
      <c r="I216" s="35">
        <v>3863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-17024</v>
      </c>
      <c r="H217" s="33">
        <f>+H218+H219+H220</f>
        <v>-17387</v>
      </c>
      <c r="I217" s="33">
        <f>+I218+I219+I220</f>
        <v>-3305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-3287</v>
      </c>
      <c r="H219" s="34">
        <v>-2921</v>
      </c>
      <c r="I219" s="34">
        <v>-366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-13737</v>
      </c>
      <c r="H220" s="34">
        <v>-14466</v>
      </c>
      <c r="I220" s="34">
        <v>-2939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-2811</v>
      </c>
      <c r="H222" s="35">
        <v>-5842</v>
      </c>
      <c r="I222" s="35">
        <v>-637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-72322</v>
      </c>
      <c r="C225" s="36">
        <f>+H209+H211+H217</f>
        <v>-73374</v>
      </c>
      <c r="D225" s="36">
        <f>+I209+I211+I217</f>
        <v>1052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-72322</v>
      </c>
      <c r="H240" s="38">
        <f>+C225</f>
        <v>-73374</v>
      </c>
      <c r="I240" s="38">
        <f>+D225</f>
        <v>1052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10728</v>
      </c>
      <c r="C242" s="33">
        <f t="shared" ref="C242:D242" si="1">C243+C245+C246</f>
        <v>7340</v>
      </c>
      <c r="D242" s="33">
        <f t="shared" si="1"/>
        <v>3388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10909</v>
      </c>
      <c r="C243" s="37">
        <v>7252</v>
      </c>
      <c r="D243" s="37">
        <v>3657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-10561</v>
      </c>
      <c r="C244" s="33">
        <v>-6691</v>
      </c>
      <c r="D244" s="33">
        <v>-3870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-189</v>
      </c>
      <c r="C245" s="37">
        <v>82</v>
      </c>
      <c r="D245" s="37">
        <v>-271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8</v>
      </c>
      <c r="C246" s="37">
        <v>6</v>
      </c>
      <c r="D246" s="37">
        <v>2</v>
      </c>
      <c r="E246" s="51" t="s">
        <v>291</v>
      </c>
      <c r="F246" s="111" t="s">
        <v>294</v>
      </c>
      <c r="G246" s="33" t="s">
        <v>291</v>
      </c>
      <c r="H246" s="114" t="s">
        <v>293</v>
      </c>
      <c r="I246" s="33"/>
    </row>
    <row r="247" spans="2:9" s="13" customFormat="1" ht="14">
      <c r="B247" s="33">
        <v>1058</v>
      </c>
      <c r="C247" s="33">
        <v>181</v>
      </c>
      <c r="D247" s="33">
        <v>877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-73547</v>
      </c>
      <c r="C249" s="36">
        <f t="shared" ref="C249:D249" si="2">+H240-C243-C244-C245-C247-C246</f>
        <v>-74204</v>
      </c>
      <c r="D249" s="36">
        <f t="shared" si="2"/>
        <v>657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9" priority="2" operator="notEqual">
      <formula>B47+B48</formula>
    </cfRule>
  </conditionalFormatting>
  <conditionalFormatting sqref="B109:D109">
    <cfRule type="cellIs" dxfId="8" priority="1" operator="notEqual">
      <formula>B110+B111+B112</formula>
    </cfRule>
  </conditionalFormatting>
  <hyperlinks>
    <hyperlink ref="I4" location="Indice!A1" display="indice" xr:uid="{00000000-0004-0000-36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0" tint="-0.249977111117893"/>
  </sheetPr>
  <dimension ref="B1:O251"/>
  <sheetViews>
    <sheetView zoomScaleNormal="100" workbookViewId="0">
      <pane ySplit="4" topLeftCell="A103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296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268179</v>
      </c>
      <c r="J16" s="33">
        <f>+C46+C51+C52+C21+C25</f>
        <v>51963</v>
      </c>
      <c r="K16" s="33">
        <f>+D46+D51+D52+D21+D25</f>
        <v>148707</v>
      </c>
      <c r="L16" s="33">
        <f>+E46+E51+E52+E21+E25</f>
        <v>63061</v>
      </c>
      <c r="M16" s="33">
        <f>+F46+F51+F52+F21+F25</f>
        <v>4448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14456</v>
      </c>
      <c r="J17" s="34">
        <v>3005</v>
      </c>
      <c r="K17" s="34">
        <v>5387</v>
      </c>
      <c r="L17" s="34">
        <v>6016</v>
      </c>
      <c r="M17" s="34">
        <v>48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9914</v>
      </c>
      <c r="J18" s="34">
        <v>3015</v>
      </c>
      <c r="K18" s="34">
        <v>6450</v>
      </c>
      <c r="L18" s="34">
        <v>449</v>
      </c>
      <c r="M18" s="34">
        <v>0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243809</v>
      </c>
      <c r="J19" s="34">
        <f>+J16-J17-J18</f>
        <v>45943</v>
      </c>
      <c r="K19" s="34">
        <f>+K16-K17-K18</f>
        <v>136870</v>
      </c>
      <c r="L19" s="34">
        <f>+L16-L17-L18</f>
        <v>56596</v>
      </c>
      <c r="M19" s="34">
        <f>+M16-M17-M18</f>
        <v>4400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6291</v>
      </c>
      <c r="J20" s="42">
        <v>1327</v>
      </c>
      <c r="K20" s="42">
        <v>2480</v>
      </c>
      <c r="L20" s="42">
        <v>2480</v>
      </c>
      <c r="M20" s="42">
        <v>4</v>
      </c>
    </row>
    <row r="21" spans="2:13" s="13" customFormat="1" ht="16.149999999999999" customHeight="1">
      <c r="B21" s="33">
        <v>79029</v>
      </c>
      <c r="C21" s="33">
        <v>12508</v>
      </c>
      <c r="D21" s="33">
        <v>37769</v>
      </c>
      <c r="E21" s="33">
        <v>27456</v>
      </c>
      <c r="F21" s="33">
        <v>1296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189150</v>
      </c>
      <c r="C23" s="36">
        <f>+J16-C21</f>
        <v>39455</v>
      </c>
      <c r="D23" s="36">
        <f>+K16-D21</f>
        <v>110938</v>
      </c>
      <c r="E23" s="36">
        <f>+L16-E21</f>
        <v>35605</v>
      </c>
      <c r="F23" s="36">
        <f>+M16-F21</f>
        <v>3152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f>SUM(C25:F25)</f>
        <v>34076</v>
      </c>
      <c r="C25" s="33">
        <v>11553</v>
      </c>
      <c r="D25" s="33">
        <v>14658</v>
      </c>
      <c r="E25" s="33">
        <v>7493</v>
      </c>
      <c r="F25" s="33">
        <v>372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155074</v>
      </c>
      <c r="C27" s="36">
        <f>+C23-C25</f>
        <v>27902</v>
      </c>
      <c r="D27" s="36">
        <f>+D23-D25</f>
        <v>96280</v>
      </c>
      <c r="E27" s="36">
        <f>+E23-E25</f>
        <v>28112</v>
      </c>
      <c r="F27" s="36">
        <f>+F23-F25</f>
        <v>2780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155074</v>
      </c>
      <c r="J44" s="38">
        <f>+C27</f>
        <v>27902</v>
      </c>
      <c r="K44" s="38">
        <f>+D27</f>
        <v>96280</v>
      </c>
      <c r="L44" s="38">
        <f>+E27</f>
        <v>28112</v>
      </c>
      <c r="M44" s="38">
        <f>+F27</f>
        <v>2780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154459</v>
      </c>
      <c r="C46" s="33">
        <v>27687</v>
      </c>
      <c r="D46" s="33">
        <v>95950</v>
      </c>
      <c r="E46" s="33">
        <v>28065</v>
      </c>
      <c r="F46" s="33">
        <v>2757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120313</v>
      </c>
      <c r="C47" s="34">
        <v>21790</v>
      </c>
      <c r="D47" s="34">
        <v>74822</v>
      </c>
      <c r="E47" s="34">
        <v>21512</v>
      </c>
      <c r="F47" s="34">
        <v>2189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34146</v>
      </c>
      <c r="C48" s="34">
        <f>SUM(C49:C50)</f>
        <v>5897</v>
      </c>
      <c r="D48" s="34">
        <f>SUM(D49:D50)</f>
        <v>21128</v>
      </c>
      <c r="E48" s="34">
        <f>SUM(E49:E50)</f>
        <v>6553</v>
      </c>
      <c r="F48" s="34">
        <f>SUM(F49:F50)</f>
        <v>568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27298</v>
      </c>
      <c r="C49" s="84">
        <v>3259</v>
      </c>
      <c r="D49" s="84">
        <v>17228</v>
      </c>
      <c r="E49" s="84">
        <v>6267</v>
      </c>
      <c r="F49" s="84">
        <v>544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6848</v>
      </c>
      <c r="C50" s="84">
        <v>2638</v>
      </c>
      <c r="D50" s="84">
        <v>3900</v>
      </c>
      <c r="E50" s="84">
        <v>286</v>
      </c>
      <c r="F50" s="84">
        <v>24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615</v>
      </c>
      <c r="C51" s="33">
        <v>215</v>
      </c>
      <c r="D51" s="33">
        <v>330</v>
      </c>
      <c r="E51" s="33">
        <v>47</v>
      </c>
      <c r="F51" s="33">
        <v>23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160429</v>
      </c>
      <c r="J70" s="33">
        <f>+J71+J75</f>
        <v>112003</v>
      </c>
      <c r="K70" s="33">
        <f>+K71+K75</f>
        <v>19810</v>
      </c>
      <c r="L70" s="33">
        <f>+L71+L75</f>
        <v>28616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136611</v>
      </c>
      <c r="J71" s="34">
        <f>+J72+J73+J74</f>
        <v>107344</v>
      </c>
      <c r="K71" s="34">
        <f>+K72+K73+K74</f>
        <v>18911</v>
      </c>
      <c r="L71" s="34">
        <f>+L72+L73+L74</f>
        <v>10356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94140</v>
      </c>
      <c r="J72" s="34">
        <v>83698</v>
      </c>
      <c r="K72" s="34">
        <v>3521</v>
      </c>
      <c r="L72" s="34">
        <v>6921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144</v>
      </c>
      <c r="J73" s="34">
        <v>17</v>
      </c>
      <c r="K73" s="34">
        <v>92</v>
      </c>
      <c r="L73" s="34">
        <v>35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42327</v>
      </c>
      <c r="J74" s="34">
        <v>23629</v>
      </c>
      <c r="K74" s="34">
        <v>15298</v>
      </c>
      <c r="L74" s="34">
        <v>3400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23818</v>
      </c>
      <c r="J75" s="34">
        <v>4659</v>
      </c>
      <c r="K75" s="34">
        <v>899</v>
      </c>
      <c r="L75" s="34">
        <v>18260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-26465</v>
      </c>
      <c r="J76" s="33">
        <f>+J77+J78</f>
        <v>-16409</v>
      </c>
      <c r="K76" s="33">
        <f>+K77+K78</f>
        <v>-5138</v>
      </c>
      <c r="L76" s="33">
        <f>+L77+L78</f>
        <v>-2053</v>
      </c>
      <c r="M76" s="33">
        <f>+M77+M78</f>
        <v>-2865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-18101</v>
      </c>
      <c r="J77" s="34">
        <v>-13302</v>
      </c>
      <c r="K77" s="34">
        <v>-2851</v>
      </c>
      <c r="L77" s="34">
        <v>-1948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-8364</v>
      </c>
      <c r="J78" s="34">
        <v>-3107</v>
      </c>
      <c r="K78" s="34">
        <v>-2287</v>
      </c>
      <c r="L78" s="34">
        <v>-105</v>
      </c>
      <c r="M78" s="34">
        <v>-2865</v>
      </c>
    </row>
    <row r="79" spans="2:13" s="13" customFormat="1" ht="16.149999999999999" customHeight="1">
      <c r="B79" s="33">
        <f>+B80+B81+B82</f>
        <v>31784</v>
      </c>
      <c r="C79" s="33">
        <f>+C80+C81+C82</f>
        <v>28610</v>
      </c>
      <c r="D79" s="33">
        <f>+D80+D81+D82</f>
        <v>3728</v>
      </c>
      <c r="E79" s="33">
        <f>+E80+E81+E82</f>
        <v>489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7335</v>
      </c>
      <c r="J79" s="33">
        <f>+J80+J81+J82</f>
        <v>6710</v>
      </c>
      <c r="K79" s="33">
        <f>+K80+K81+K82</f>
        <v>618</v>
      </c>
      <c r="L79" s="33">
        <f>+L80+L81+L82</f>
        <v>698</v>
      </c>
      <c r="M79" s="33">
        <f>+M80+M81+M82</f>
        <v>352</v>
      </c>
    </row>
    <row r="80" spans="2:13" s="15" customFormat="1" ht="16.149999999999999" customHeight="1">
      <c r="B80" s="34">
        <v>31775</v>
      </c>
      <c r="C80" s="43">
        <v>28605</v>
      </c>
      <c r="D80" s="43">
        <v>3727</v>
      </c>
      <c r="E80" s="43">
        <v>486</v>
      </c>
      <c r="F80" s="43">
        <v>0</v>
      </c>
      <c r="G80" s="23" t="s">
        <v>50</v>
      </c>
      <c r="H80" s="23" t="s">
        <v>133</v>
      </c>
      <c r="I80" s="43">
        <v>2919</v>
      </c>
      <c r="J80" s="43">
        <v>2661</v>
      </c>
      <c r="K80" s="43">
        <v>464</v>
      </c>
      <c r="L80" s="43">
        <v>485</v>
      </c>
      <c r="M80" s="43">
        <v>352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3707</v>
      </c>
      <c r="J81" s="43">
        <v>3456</v>
      </c>
      <c r="K81" s="43">
        <v>153</v>
      </c>
      <c r="L81" s="43">
        <v>98</v>
      </c>
      <c r="M81" s="43">
        <v>0</v>
      </c>
    </row>
    <row r="82" spans="2:13" s="15" customFormat="1" ht="16.149999999999999" customHeight="1">
      <c r="B82" s="34">
        <v>9</v>
      </c>
      <c r="C82" s="43">
        <v>5</v>
      </c>
      <c r="D82" s="43">
        <v>1</v>
      </c>
      <c r="E82" s="43">
        <v>3</v>
      </c>
      <c r="F82" s="43">
        <v>0</v>
      </c>
      <c r="G82" s="23" t="s">
        <v>53</v>
      </c>
      <c r="H82" s="23" t="s">
        <v>54</v>
      </c>
      <c r="I82" s="43">
        <v>709</v>
      </c>
      <c r="J82" s="43">
        <v>593</v>
      </c>
      <c r="K82" s="43">
        <v>1</v>
      </c>
      <c r="L82" s="43">
        <v>115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109515</v>
      </c>
      <c r="C85" s="36">
        <f>+J68+J70+J76+J79-C79</f>
        <v>73694</v>
      </c>
      <c r="D85" s="36">
        <f>+K68+K70+K76+K79-D79</f>
        <v>11562</v>
      </c>
      <c r="E85" s="36">
        <f>+L68+L70+L76+L79-E79</f>
        <v>26772</v>
      </c>
      <c r="F85" s="36">
        <f>+M68+M70+M76+M79-F79</f>
        <v>-2513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109515</v>
      </c>
      <c r="J100" s="38">
        <f>+C85</f>
        <v>73694</v>
      </c>
      <c r="K100" s="38">
        <f>+D85</f>
        <v>11562</v>
      </c>
      <c r="L100" s="38">
        <f>+E85</f>
        <v>26772</v>
      </c>
      <c r="M100" s="38">
        <f>+F85</f>
        <v>-2513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71</v>
      </c>
      <c r="C102" s="33">
        <f>+C103+C104</f>
        <v>46</v>
      </c>
      <c r="D102" s="33">
        <f>+D103+D104</f>
        <v>3</v>
      </c>
      <c r="E102" s="33">
        <f>+E103+E104</f>
        <v>22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164770</v>
      </c>
      <c r="J102" s="33">
        <f>+J103+J104</f>
        <v>100368</v>
      </c>
      <c r="K102" s="33">
        <f>+K103+K104</f>
        <v>53633</v>
      </c>
      <c r="L102" s="33">
        <f>+L103+L104</f>
        <v>10769</v>
      </c>
      <c r="M102" s="33">
        <f>+M103+M104</f>
        <v>0</v>
      </c>
    </row>
    <row r="103" spans="2:13" s="15" customFormat="1" ht="16.149999999999999" customHeight="1">
      <c r="B103" s="34">
        <v>71</v>
      </c>
      <c r="C103" s="34">
        <v>46</v>
      </c>
      <c r="D103" s="34">
        <v>3</v>
      </c>
      <c r="E103" s="34">
        <v>22</v>
      </c>
      <c r="F103" s="34">
        <v>0</v>
      </c>
      <c r="G103" s="62" t="s">
        <v>60</v>
      </c>
      <c r="H103" s="23" t="s">
        <v>61</v>
      </c>
      <c r="I103" s="34">
        <v>160027</v>
      </c>
      <c r="J103" s="34">
        <v>99936</v>
      </c>
      <c r="K103" s="34">
        <v>52134</v>
      </c>
      <c r="L103" s="34">
        <v>7957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4743</v>
      </c>
      <c r="J104" s="34">
        <v>432</v>
      </c>
      <c r="K104" s="34">
        <v>1499</v>
      </c>
      <c r="L104" s="34">
        <v>2812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180086</v>
      </c>
      <c r="J105" s="33">
        <f>+J106+J107+J108</f>
        <v>9724</v>
      </c>
      <c r="K105" s="33">
        <f>+K106+K107+K108</f>
        <v>420</v>
      </c>
      <c r="L105" s="33">
        <f>+L106+L107+L108</f>
        <v>286</v>
      </c>
      <c r="M105" s="33">
        <f>+M106+M107+M108</f>
        <v>169656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127761</v>
      </c>
      <c r="J106" s="34">
        <v>2292</v>
      </c>
      <c r="K106" s="34">
        <v>0</v>
      </c>
      <c r="L106" s="34">
        <v>0</v>
      </c>
      <c r="M106" s="34">
        <v>125469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6848</v>
      </c>
      <c r="J107" s="34">
        <v>6118</v>
      </c>
      <c r="K107" s="34">
        <v>420</v>
      </c>
      <c r="L107" s="34">
        <v>286</v>
      </c>
      <c r="M107" s="34">
        <v>24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45477</v>
      </c>
      <c r="J108" s="34">
        <v>1314</v>
      </c>
      <c r="K108" s="34">
        <v>0</v>
      </c>
      <c r="L108" s="34">
        <v>0</v>
      </c>
      <c r="M108" s="34">
        <v>44163</v>
      </c>
    </row>
    <row r="109" spans="2:13" s="13" customFormat="1" ht="28">
      <c r="B109" s="33">
        <v>228485</v>
      </c>
      <c r="C109" s="33">
        <v>23840</v>
      </c>
      <c r="D109" s="33">
        <v>4778</v>
      </c>
      <c r="E109" s="33">
        <v>577</v>
      </c>
      <c r="F109" s="33">
        <v>199290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192231</v>
      </c>
      <c r="C110" s="34">
        <v>0</v>
      </c>
      <c r="D110" s="34">
        <v>0</v>
      </c>
      <c r="E110" s="34">
        <v>0</v>
      </c>
      <c r="F110" s="34">
        <v>192231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21500</v>
      </c>
      <c r="C111" s="34">
        <v>20674</v>
      </c>
      <c r="D111" s="34">
        <v>516</v>
      </c>
      <c r="E111" s="34">
        <v>286</v>
      </c>
      <c r="F111" s="34">
        <v>24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14754</v>
      </c>
      <c r="C112" s="34">
        <v>3166</v>
      </c>
      <c r="D112" s="34">
        <v>4262</v>
      </c>
      <c r="E112" s="34">
        <v>291</v>
      </c>
      <c r="F112" s="34">
        <v>7035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24473</v>
      </c>
      <c r="C113" s="33">
        <f>+C114+C115+C116+C117+C118+C119</f>
        <v>179614</v>
      </c>
      <c r="D113" s="33">
        <f>+D114+D115+D116+D117+D118+D119</f>
        <v>35756</v>
      </c>
      <c r="E113" s="33">
        <f>+E114+E115+E116+E117+E118+E119</f>
        <v>19460</v>
      </c>
      <c r="F113" s="33">
        <f>+F114+F115+F116+F117+F118+F119</f>
        <v>7349</v>
      </c>
      <c r="G113" s="61" t="s">
        <v>69</v>
      </c>
      <c r="H113" s="47" t="s">
        <v>70</v>
      </c>
      <c r="I113" s="33">
        <f>+I114+I115+I116+I117+I118+I119</f>
        <v>14128</v>
      </c>
      <c r="J113" s="33">
        <f>+J114+J115+J116+J117+J118+J119</f>
        <v>35947</v>
      </c>
      <c r="K113" s="33">
        <f>+K114+K115+K116+K117+K118+K119</f>
        <v>121928</v>
      </c>
      <c r="L113" s="33">
        <f>+L114+L115+L116+L117+L118+L119</f>
        <v>35677</v>
      </c>
      <c r="M113" s="33">
        <f>+M114+M115+M116+M117+M118+M119</f>
        <v>38282</v>
      </c>
    </row>
    <row r="114" spans="2:14" s="15" customFormat="1" ht="16.149999999999999" customHeight="1">
      <c r="B114" s="34">
        <v>277</v>
      </c>
      <c r="C114" s="34">
        <v>35</v>
      </c>
      <c r="D114" s="34">
        <v>110</v>
      </c>
      <c r="E114" s="34">
        <v>130</v>
      </c>
      <c r="F114" s="34">
        <v>2</v>
      </c>
      <c r="G114" s="62" t="s">
        <v>71</v>
      </c>
      <c r="H114" s="23" t="s">
        <v>72</v>
      </c>
      <c r="I114" s="34">
        <f>SUM(J114:M114)</f>
        <v>1069</v>
      </c>
      <c r="J114" s="34">
        <v>1069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507</v>
      </c>
      <c r="C115" s="34">
        <v>507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f>SUM(J115:M115)</f>
        <v>188</v>
      </c>
      <c r="J115" s="34">
        <v>16</v>
      </c>
      <c r="K115" s="34">
        <v>52</v>
      </c>
      <c r="L115" s="34">
        <v>120</v>
      </c>
      <c r="M115" s="34">
        <v>0</v>
      </c>
    </row>
    <row r="116" spans="2:14" s="15" customFormat="1" ht="16.149999999999999" customHeight="1">
      <c r="B116" s="34">
        <v>0</v>
      </c>
      <c r="C116" s="34">
        <v>161241</v>
      </c>
      <c r="D116" s="34">
        <v>32034</v>
      </c>
      <c r="E116" s="34">
        <v>17097</v>
      </c>
      <c r="F116" s="34">
        <v>7334</v>
      </c>
      <c r="G116" s="62" t="s">
        <v>75</v>
      </c>
      <c r="H116" s="23" t="s">
        <v>160</v>
      </c>
      <c r="I116" s="34">
        <v>0</v>
      </c>
      <c r="J116" s="34">
        <v>28667</v>
      </c>
      <c r="K116" s="34">
        <v>117970</v>
      </c>
      <c r="L116" s="34">
        <v>33498</v>
      </c>
      <c r="M116" s="34">
        <v>37571</v>
      </c>
    </row>
    <row r="117" spans="2:14" s="15" customFormat="1" ht="16.149999999999999" customHeight="1">
      <c r="B117" s="34">
        <v>1891</v>
      </c>
      <c r="C117" s="34">
        <v>1891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5014</v>
      </c>
      <c r="J117" s="34">
        <v>2795</v>
      </c>
      <c r="K117" s="34">
        <v>2111</v>
      </c>
      <c r="L117" s="34">
        <v>53</v>
      </c>
      <c r="M117" s="34">
        <v>55</v>
      </c>
    </row>
    <row r="118" spans="2:14" s="15" customFormat="1" ht="16.149999999999999" customHeight="1">
      <c r="B118" s="34">
        <v>10038</v>
      </c>
      <c r="C118" s="34">
        <v>4180</v>
      </c>
      <c r="D118" s="34">
        <v>3612</v>
      </c>
      <c r="E118" s="34">
        <v>2233</v>
      </c>
      <c r="F118" s="34">
        <v>13</v>
      </c>
      <c r="G118" s="23" t="s">
        <v>78</v>
      </c>
      <c r="H118" s="23" t="s">
        <v>79</v>
      </c>
      <c r="I118" s="34">
        <v>7857</v>
      </c>
      <c r="J118" s="34">
        <v>3400</v>
      </c>
      <c r="K118" s="34">
        <v>1795</v>
      </c>
      <c r="L118" s="34">
        <v>2006</v>
      </c>
      <c r="M118" s="34">
        <v>656</v>
      </c>
    </row>
    <row r="119" spans="2:14" s="46" customFormat="1" ht="16.149999999999999" customHeight="1">
      <c r="B119" s="34">
        <v>11760</v>
      </c>
      <c r="C119" s="34">
        <v>11760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215470</v>
      </c>
      <c r="C122" s="36">
        <f>+J100+J102+J105+J113-C102-C109-C113</f>
        <v>16233</v>
      </c>
      <c r="D122" s="36">
        <f>+K100+K102+K105+K113-D102-D109-D113</f>
        <v>147006</v>
      </c>
      <c r="E122" s="36">
        <f>+L100+L102+L105+L113-E102-E109-E113</f>
        <v>53445</v>
      </c>
      <c r="F122" s="36">
        <f>+M100+M102+M105+M113-F102-F109-F113</f>
        <v>-1214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5" ht="3" customHeight="1">
      <c r="B129" s="22"/>
    </row>
    <row r="130" spans="2:15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5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5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5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5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5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5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5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215470</v>
      </c>
      <c r="J137" s="38">
        <f>+C122</f>
        <v>16233</v>
      </c>
      <c r="K137" s="38">
        <f>+D122</f>
        <v>147006</v>
      </c>
      <c r="L137" s="38">
        <f>+E122</f>
        <v>53445</v>
      </c>
      <c r="M137" s="38">
        <f>+F122</f>
        <v>-1214</v>
      </c>
    </row>
    <row r="138" spans="2:15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5" s="13" customFormat="1" ht="16.149999999999999" customHeight="1">
      <c r="B139" s="33">
        <f t="shared" ref="B139" si="0">SUM(C139:F139)</f>
        <v>165150</v>
      </c>
      <c r="C139" s="33">
        <f>+C140+C141</f>
        <v>4383</v>
      </c>
      <c r="D139" s="33">
        <f>+D140+D141</f>
        <v>138767</v>
      </c>
      <c r="E139" s="33">
        <f>+E140+E141</f>
        <v>18335</v>
      </c>
      <c r="F139" s="33">
        <f>+F140+F141</f>
        <v>3665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5"/>
    </row>
    <row r="140" spans="2:15" s="15" customFormat="1" ht="15" customHeight="1">
      <c r="B140" s="34">
        <f>SUM(C140:F140)</f>
        <v>126857</v>
      </c>
      <c r="C140" s="34">
        <v>2265</v>
      </c>
      <c r="D140" s="34">
        <v>103998</v>
      </c>
      <c r="E140" s="34">
        <v>17443</v>
      </c>
      <c r="F140" s="34">
        <v>3151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5" s="15" customFormat="1" ht="27.65" customHeight="1">
      <c r="B141" s="34">
        <f t="shared" ref="B141" si="1">SUM(C141:F141)</f>
        <v>38293</v>
      </c>
      <c r="C141" s="34">
        <v>2118</v>
      </c>
      <c r="D141" s="34">
        <v>34769</v>
      </c>
      <c r="E141" s="34">
        <v>892</v>
      </c>
      <c r="F141" s="34">
        <v>514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5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5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5" s="17" customFormat="1" ht="16" customHeight="1">
      <c r="B144" s="36">
        <f>+I137-B139</f>
        <v>50320</v>
      </c>
      <c r="C144" s="36">
        <f>+J137-C139</f>
        <v>11850</v>
      </c>
      <c r="D144" s="36">
        <f>+K137-D139</f>
        <v>8239</v>
      </c>
      <c r="E144" s="36">
        <f>+L137-E139</f>
        <v>35110</v>
      </c>
      <c r="F144" s="36">
        <f>+M137-F139</f>
        <v>-4879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215470</v>
      </c>
      <c r="J161" s="38">
        <f>+C122</f>
        <v>16233</v>
      </c>
      <c r="K161" s="38">
        <f>+D122</f>
        <v>147006</v>
      </c>
      <c r="L161" s="38">
        <f>+E122</f>
        <v>53445</v>
      </c>
      <c r="M161" s="38">
        <f>+F122</f>
        <v>-1214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275811</v>
      </c>
      <c r="C163" s="33">
        <f>+J16-J17-J18+C141-J20</f>
        <v>46734</v>
      </c>
      <c r="D163" s="33">
        <f>+K16-K17-K18+D141-K20</f>
        <v>169159</v>
      </c>
      <c r="E163" s="33">
        <f>+L16-L17-L18+E141-L20</f>
        <v>55008</v>
      </c>
      <c r="F163" s="33">
        <f>+M16-M17-M18+F141-M20</f>
        <v>4910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165150</v>
      </c>
      <c r="C164" s="34">
        <f>+C139</f>
        <v>4383</v>
      </c>
      <c r="D164" s="34">
        <f>+D139</f>
        <v>138767</v>
      </c>
      <c r="E164" s="34">
        <f>+E139</f>
        <v>18335</v>
      </c>
      <c r="F164" s="34">
        <f>+F139</f>
        <v>3665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110661</v>
      </c>
      <c r="C165" s="34">
        <f>+C163-C164</f>
        <v>42351</v>
      </c>
      <c r="D165" s="34">
        <f>+D163-D164</f>
        <v>30392</v>
      </c>
      <c r="E165" s="34">
        <f>+E163-E164</f>
        <v>36673</v>
      </c>
      <c r="F165" s="34">
        <f>+F163-F164</f>
        <v>1245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-60341</v>
      </c>
      <c r="C169" s="36">
        <f>+J161-C163-C166</f>
        <v>-30501</v>
      </c>
      <c r="D169" s="36">
        <f>+K161-D163-D166</f>
        <v>-22153</v>
      </c>
      <c r="E169" s="36">
        <f>+L161-E163-E166</f>
        <v>-1563</v>
      </c>
      <c r="F169" s="36">
        <f>+M161-F163-F166</f>
        <v>-6124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50320</v>
      </c>
      <c r="J184" s="38">
        <f>+C144</f>
        <v>11850</v>
      </c>
      <c r="K184" s="38">
        <f>+D144</f>
        <v>8239</v>
      </c>
      <c r="L184" s="38">
        <f>+E144</f>
        <v>35110</v>
      </c>
      <c r="M184" s="38">
        <f>+F144</f>
        <v>-4879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110661</v>
      </c>
      <c r="C186" s="33">
        <f>+C187</f>
        <v>42351</v>
      </c>
      <c r="D186" s="33">
        <f>+D187</f>
        <v>30392</v>
      </c>
      <c r="E186" s="33">
        <f>+E187</f>
        <v>36673</v>
      </c>
      <c r="F186" s="33">
        <f>+F187</f>
        <v>1245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2">+B165</f>
        <v>110661</v>
      </c>
      <c r="C187" s="34">
        <f t="shared" si="2"/>
        <v>42351</v>
      </c>
      <c r="D187" s="34">
        <f t="shared" si="2"/>
        <v>30392</v>
      </c>
      <c r="E187" s="34">
        <f t="shared" si="2"/>
        <v>36673</v>
      </c>
      <c r="F187" s="34">
        <f t="shared" si="2"/>
        <v>1245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-60341</v>
      </c>
      <c r="C191" s="36">
        <f>+J184-C186</f>
        <v>-30501</v>
      </c>
      <c r="D191" s="36">
        <f>+K184-D186</f>
        <v>-22153</v>
      </c>
      <c r="E191" s="36">
        <f>+L184-E186</f>
        <v>-1563</v>
      </c>
      <c r="F191" s="36">
        <f>+M184-F186</f>
        <v>-6124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-60341</v>
      </c>
      <c r="J209" s="38">
        <f>+C191</f>
        <v>-30501</v>
      </c>
      <c r="K209" s="38">
        <f>+D191</f>
        <v>-22153</v>
      </c>
      <c r="L209" s="38">
        <f>+E191</f>
        <v>-1563</v>
      </c>
      <c r="M209" s="38">
        <f>+F191</f>
        <v>-6124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16603</v>
      </c>
      <c r="J211" s="33">
        <f>+J212+J213+J214</f>
        <v>5698</v>
      </c>
      <c r="K211" s="33">
        <f>+K212+K213+K214</f>
        <v>13174</v>
      </c>
      <c r="L211" s="33">
        <f>+L212+L213+L214</f>
        <v>4307</v>
      </c>
      <c r="M211" s="33">
        <f>+M212+M213+M214</f>
        <v>94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5577</v>
      </c>
      <c r="J212" s="34">
        <v>490</v>
      </c>
      <c r="K212" s="34">
        <v>3253</v>
      </c>
      <c r="L212" s="34">
        <v>1834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9971</v>
      </c>
      <c r="J213" s="34">
        <v>4591</v>
      </c>
      <c r="K213" s="34">
        <v>5225</v>
      </c>
      <c r="L213" s="34">
        <v>150</v>
      </c>
      <c r="M213" s="34">
        <v>5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1055</v>
      </c>
      <c r="J214" s="34">
        <v>617</v>
      </c>
      <c r="K214" s="34">
        <v>4696</v>
      </c>
      <c r="L214" s="34">
        <v>2323</v>
      </c>
      <c r="M214" s="34">
        <v>89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204</v>
      </c>
      <c r="K216" s="35">
        <v>4272</v>
      </c>
      <c r="L216" s="35">
        <v>2105</v>
      </c>
      <c r="M216" s="35">
        <v>89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-14854</v>
      </c>
      <c r="J217" s="33">
        <f>+J218+J219+J220</f>
        <v>-14921</v>
      </c>
      <c r="K217" s="33">
        <f>+K218+K219+K220</f>
        <v>-5576</v>
      </c>
      <c r="L217" s="33">
        <f>+L218+L219+L220</f>
        <v>-1023</v>
      </c>
      <c r="M217" s="33">
        <f>+M218+M219+M220</f>
        <v>-4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-7512</v>
      </c>
      <c r="J219" s="34">
        <v>-3545</v>
      </c>
      <c r="K219" s="34">
        <v>-3269</v>
      </c>
      <c r="L219" s="34">
        <v>-695</v>
      </c>
      <c r="M219" s="34">
        <v>-3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-7342</v>
      </c>
      <c r="J220" s="34">
        <v>-11376</v>
      </c>
      <c r="K220" s="34">
        <v>-2307</v>
      </c>
      <c r="L220" s="34">
        <v>-328</v>
      </c>
      <c r="M220" s="34">
        <v>-1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-4729</v>
      </c>
      <c r="K222" s="35">
        <v>-1703</v>
      </c>
      <c r="L222" s="35">
        <v>-237</v>
      </c>
      <c r="M222" s="35">
        <v>-1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-58592</v>
      </c>
      <c r="C225" s="36">
        <f>+J209+J211+J217</f>
        <v>-39724</v>
      </c>
      <c r="D225" s="36">
        <f>+K209+K211+K217</f>
        <v>-14555</v>
      </c>
      <c r="E225" s="36">
        <f>+L209+L211+L217</f>
        <v>1721</v>
      </c>
      <c r="F225" s="36">
        <f>+M209+M211+M217</f>
        <v>-6034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-58592</v>
      </c>
      <c r="J240" s="38">
        <f>+C225</f>
        <v>-39724</v>
      </c>
      <c r="K240" s="38">
        <f>+D225</f>
        <v>-14555</v>
      </c>
      <c r="L240" s="38">
        <f>+E225</f>
        <v>1721</v>
      </c>
      <c r="M240" s="38">
        <f>+F225</f>
        <v>-6034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38140</v>
      </c>
      <c r="C242" s="33">
        <f t="shared" ref="C242:F242" si="3">C243+C245+C246</f>
        <v>12747</v>
      </c>
      <c r="D242" s="33">
        <f t="shared" si="3"/>
        <v>15305</v>
      </c>
      <c r="E242" s="33">
        <f t="shared" si="3"/>
        <v>9821</v>
      </c>
      <c r="F242" s="33">
        <f t="shared" si="3"/>
        <v>267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37350</v>
      </c>
      <c r="C243" s="37">
        <v>11991</v>
      </c>
      <c r="D243" s="37">
        <v>15264</v>
      </c>
      <c r="E243" s="37">
        <v>9828</v>
      </c>
      <c r="F243" s="37">
        <v>267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f>-B25</f>
        <v>-34076</v>
      </c>
      <c r="C244" s="33">
        <f t="shared" ref="C244:F244" si="4">-C25</f>
        <v>-11553</v>
      </c>
      <c r="D244" s="33">
        <f t="shared" si="4"/>
        <v>-14658</v>
      </c>
      <c r="E244" s="33">
        <f t="shared" si="4"/>
        <v>-7493</v>
      </c>
      <c r="F244" s="33">
        <f t="shared" si="4"/>
        <v>-372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779</v>
      </c>
      <c r="C245" s="37">
        <v>745</v>
      </c>
      <c r="D245" s="37">
        <v>41</v>
      </c>
      <c r="E245" s="37">
        <v>-7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11</v>
      </c>
      <c r="C246" s="37">
        <v>11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449</v>
      </c>
      <c r="C247" s="33">
        <v>118</v>
      </c>
      <c r="D247" s="33">
        <v>-1</v>
      </c>
      <c r="E247" s="33">
        <v>345</v>
      </c>
      <c r="F247" s="33">
        <v>-13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-63105</v>
      </c>
      <c r="C249" s="36">
        <f t="shared" ref="C249:F249" si="5">+J240-C243-C244-C245-C247-C246</f>
        <v>-41036</v>
      </c>
      <c r="D249" s="36">
        <f t="shared" si="5"/>
        <v>-15201</v>
      </c>
      <c r="E249" s="36">
        <f t="shared" si="5"/>
        <v>-952</v>
      </c>
      <c r="F249" s="36">
        <f t="shared" si="5"/>
        <v>-5916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7" priority="2" operator="notEqual">
      <formula>B47+B48</formula>
    </cfRule>
  </conditionalFormatting>
  <conditionalFormatting sqref="B109:F109">
    <cfRule type="cellIs" dxfId="6" priority="1" operator="notEqual">
      <formula>B110+B111+B112</formula>
    </cfRule>
  </conditionalFormatting>
  <hyperlinks>
    <hyperlink ref="M4" location="Indice!A1" display="indice" xr:uid="{00000000-0004-0000-37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6" tint="0.39997558519241921"/>
  </sheetPr>
  <dimension ref="A1:J251"/>
  <sheetViews>
    <sheetView zoomScaleNormal="100" workbookViewId="0">
      <pane ySplit="4" topLeftCell="A87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297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51963</v>
      </c>
      <c r="H16" s="33">
        <f>+C46+C51+C52+C21+C25</f>
        <v>34449</v>
      </c>
      <c r="I16" s="33">
        <f>+D46+D51+D52+D21+D25</f>
        <v>17514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3005</v>
      </c>
      <c r="H17" s="34">
        <v>415</v>
      </c>
      <c r="I17" s="34">
        <v>2590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3015</v>
      </c>
      <c r="H18" s="34">
        <v>143</v>
      </c>
      <c r="I18" s="34">
        <v>2872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45943</v>
      </c>
      <c r="H19" s="34">
        <f>+H16-H17-H18</f>
        <v>33891</v>
      </c>
      <c r="I19" s="34">
        <f>+I16-I17-I18</f>
        <v>12052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1327</v>
      </c>
      <c r="H20" s="42">
        <v>1097</v>
      </c>
      <c r="I20" s="42">
        <v>230</v>
      </c>
    </row>
    <row r="21" spans="2:9" s="13" customFormat="1" ht="16.149999999999999" customHeight="1">
      <c r="B21" s="33">
        <v>12508</v>
      </c>
      <c r="C21" s="33">
        <v>6311</v>
      </c>
      <c r="D21" s="33">
        <v>6197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39455</v>
      </c>
      <c r="C23" s="36">
        <f>+H16-C21</f>
        <v>28138</v>
      </c>
      <c r="D23" s="36">
        <f>+I16-D21</f>
        <v>11317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11553</v>
      </c>
      <c r="C25" s="33">
        <v>7156</v>
      </c>
      <c r="D25" s="33">
        <v>4397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27902</v>
      </c>
      <c r="C27" s="36">
        <f>+C23-C25</f>
        <v>20982</v>
      </c>
      <c r="D27" s="36">
        <f>+D23-D25</f>
        <v>6920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27902</v>
      </c>
      <c r="H44" s="38">
        <f>+C27</f>
        <v>20982</v>
      </c>
      <c r="I44" s="38">
        <f>+D27</f>
        <v>6920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27687</v>
      </c>
      <c r="C46" s="33">
        <v>20942</v>
      </c>
      <c r="D46" s="33">
        <v>6745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21790</v>
      </c>
      <c r="C47" s="34">
        <v>16114</v>
      </c>
      <c r="D47" s="34">
        <v>5676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5897</v>
      </c>
      <c r="C48" s="34">
        <f>SUM(C49:C50)</f>
        <v>4828</v>
      </c>
      <c r="D48" s="34">
        <f>SUM(D49:D50)</f>
        <v>1069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3259</v>
      </c>
      <c r="C49" s="84">
        <v>2214</v>
      </c>
      <c r="D49" s="84">
        <v>1045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2638</v>
      </c>
      <c r="C50" s="84">
        <v>2614</v>
      </c>
      <c r="D50" s="84">
        <v>24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215</v>
      </c>
      <c r="C51" s="33">
        <v>40</v>
      </c>
      <c r="D51" s="33">
        <v>175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112003</v>
      </c>
      <c r="H70" s="33">
        <f>+H71+H75</f>
        <v>110003</v>
      </c>
      <c r="I70" s="33">
        <f>+I71+I75</f>
        <v>2000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107344</v>
      </c>
      <c r="H71" s="34">
        <f>+H72+H73+H74</f>
        <v>106936</v>
      </c>
      <c r="I71" s="34">
        <f>+I72+I73+I74</f>
        <v>408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83698</v>
      </c>
      <c r="H72" s="34">
        <v>83698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17</v>
      </c>
      <c r="H73" s="34">
        <v>17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23629</v>
      </c>
      <c r="H74" s="34">
        <v>23221</v>
      </c>
      <c r="I74" s="34">
        <v>408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4659</v>
      </c>
      <c r="H75" s="34">
        <v>3067</v>
      </c>
      <c r="I75" s="34">
        <v>1592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-16409</v>
      </c>
      <c r="H76" s="33">
        <f>+H77+H78</f>
        <v>-15547</v>
      </c>
      <c r="I76" s="33">
        <f>+I77+I78</f>
        <v>-862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-13302</v>
      </c>
      <c r="H77" s="34">
        <v>-13296</v>
      </c>
      <c r="I77" s="34">
        <v>-6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-3107</v>
      </c>
      <c r="H78" s="34">
        <v>-2251</v>
      </c>
      <c r="I78" s="34">
        <v>-856</v>
      </c>
    </row>
    <row r="79" spans="2:9" s="13" customFormat="1" ht="16.149999999999999" customHeight="1">
      <c r="B79" s="33">
        <f>+B80+B81+B82</f>
        <v>28610</v>
      </c>
      <c r="C79" s="33">
        <f>+C80+C81+C82</f>
        <v>28386</v>
      </c>
      <c r="D79" s="33">
        <f>+D80+D81+D82</f>
        <v>493</v>
      </c>
      <c r="E79" s="61" t="s">
        <v>48</v>
      </c>
      <c r="F79" s="47" t="s">
        <v>49</v>
      </c>
      <c r="G79" s="33">
        <f>G80+G81+G82</f>
        <v>6710</v>
      </c>
      <c r="H79" s="33">
        <f>+H80+H81+H82</f>
        <v>5985</v>
      </c>
      <c r="I79" s="33">
        <f>+I80+I81+I82</f>
        <v>994</v>
      </c>
    </row>
    <row r="80" spans="2:9" s="15" customFormat="1" ht="16.149999999999999" customHeight="1">
      <c r="B80" s="34">
        <v>28605</v>
      </c>
      <c r="C80" s="43">
        <v>28381</v>
      </c>
      <c r="D80" s="43">
        <v>493</v>
      </c>
      <c r="E80" s="23" t="s">
        <v>50</v>
      </c>
      <c r="F80" s="23" t="s">
        <v>133</v>
      </c>
      <c r="G80" s="43">
        <v>2661</v>
      </c>
      <c r="H80" s="43">
        <v>2276</v>
      </c>
      <c r="I80" s="43">
        <v>654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3456</v>
      </c>
      <c r="H81" s="43">
        <v>3116</v>
      </c>
      <c r="I81" s="43">
        <v>340</v>
      </c>
    </row>
    <row r="82" spans="2:9" s="15" customFormat="1" ht="16.149999999999999" customHeight="1">
      <c r="B82" s="34">
        <v>5</v>
      </c>
      <c r="C82" s="43">
        <v>5</v>
      </c>
      <c r="D82" s="43">
        <v>0</v>
      </c>
      <c r="E82" s="23" t="s">
        <v>53</v>
      </c>
      <c r="F82" s="23" t="s">
        <v>54</v>
      </c>
      <c r="G82" s="43">
        <v>593</v>
      </c>
      <c r="H82" s="43">
        <v>593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73694</v>
      </c>
      <c r="C85" s="36">
        <f>+H68+H70+H76+H79-C79</f>
        <v>72055</v>
      </c>
      <c r="D85" s="36">
        <f>+I68+I70+I76+I79-D79</f>
        <v>1639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73694</v>
      </c>
      <c r="H100" s="38">
        <f>+C85</f>
        <v>72055</v>
      </c>
      <c r="I100" s="38">
        <f>+D85</f>
        <v>1639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46</v>
      </c>
      <c r="C102" s="33">
        <f>+C103+C104</f>
        <v>0</v>
      </c>
      <c r="D102" s="33">
        <f>+D103+D104</f>
        <v>46</v>
      </c>
      <c r="E102" s="61" t="s">
        <v>58</v>
      </c>
      <c r="F102" s="47" t="s">
        <v>59</v>
      </c>
      <c r="G102" s="33">
        <f>+G103+G104</f>
        <v>100368</v>
      </c>
      <c r="H102" s="33">
        <f>+H103+H104</f>
        <v>100054</v>
      </c>
      <c r="I102" s="33">
        <f>+I103+I104</f>
        <v>314</v>
      </c>
    </row>
    <row r="103" spans="2:9" s="15" customFormat="1" ht="16.149999999999999" customHeight="1">
      <c r="B103" s="34">
        <v>46</v>
      </c>
      <c r="C103" s="34">
        <v>0</v>
      </c>
      <c r="D103" s="34">
        <v>46</v>
      </c>
      <c r="E103" s="62" t="s">
        <v>60</v>
      </c>
      <c r="F103" s="23" t="s">
        <v>61</v>
      </c>
      <c r="G103" s="34">
        <v>99936</v>
      </c>
      <c r="H103" s="34">
        <v>99936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432</v>
      </c>
      <c r="H104" s="34">
        <v>118</v>
      </c>
      <c r="I104" s="34">
        <v>314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9724</v>
      </c>
      <c r="H105" s="33">
        <f>+H106+H107+H108</f>
        <v>6934</v>
      </c>
      <c r="I105" s="33">
        <f>+I106+I107+I108</f>
        <v>2790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2292</v>
      </c>
      <c r="H106" s="34">
        <v>0</v>
      </c>
      <c r="I106" s="34">
        <v>2292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6118</v>
      </c>
      <c r="H107" s="34">
        <v>6094</v>
      </c>
      <c r="I107" s="34">
        <v>24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1314</v>
      </c>
      <c r="H108" s="34">
        <v>840</v>
      </c>
      <c r="I108" s="34">
        <v>474</v>
      </c>
    </row>
    <row r="109" spans="2:9" s="13" customFormat="1" ht="14">
      <c r="B109" s="33">
        <v>23840</v>
      </c>
      <c r="C109" s="33">
        <v>21541</v>
      </c>
      <c r="D109" s="33">
        <v>2299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20674</v>
      </c>
      <c r="C111" s="34">
        <v>18443</v>
      </c>
      <c r="D111" s="34">
        <v>2231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3166</v>
      </c>
      <c r="C112" s="34">
        <v>3098</v>
      </c>
      <c r="D112" s="34">
        <v>68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179614</v>
      </c>
      <c r="C113" s="33">
        <f>+C114+C115+C116+C117+C118+C119</f>
        <v>186205</v>
      </c>
      <c r="D113" s="33">
        <f>+D114+D115+D116+D117+D118+D119</f>
        <v>1551</v>
      </c>
      <c r="E113" s="61" t="s">
        <v>69</v>
      </c>
      <c r="F113" s="47" t="s">
        <v>70</v>
      </c>
      <c r="G113" s="33">
        <f>+G114+G115+G116+G117+G118+G119</f>
        <v>35947</v>
      </c>
      <c r="H113" s="33">
        <f>+H114+H115+H116+H117+H118+H119</f>
        <v>33095</v>
      </c>
      <c r="I113" s="33">
        <f>+I114+I115+I116+I117+I118+I119</f>
        <v>10994</v>
      </c>
    </row>
    <row r="114" spans="2:10" s="15" customFormat="1" ht="16.149999999999999" customHeight="1">
      <c r="B114" s="34">
        <v>35</v>
      </c>
      <c r="C114" s="34">
        <v>12</v>
      </c>
      <c r="D114" s="34">
        <v>23</v>
      </c>
      <c r="E114" s="62" t="s">
        <v>71</v>
      </c>
      <c r="F114" s="23" t="s">
        <v>72</v>
      </c>
      <c r="G114" s="34">
        <f>SUM(H114:I114)</f>
        <v>1069</v>
      </c>
      <c r="H114" s="34">
        <v>96</v>
      </c>
      <c r="I114" s="34">
        <v>973</v>
      </c>
    </row>
    <row r="115" spans="2:10" s="15" customFormat="1" ht="16.149999999999999" customHeight="1">
      <c r="B115" s="34">
        <v>507</v>
      </c>
      <c r="C115" s="34">
        <v>130</v>
      </c>
      <c r="D115" s="34">
        <v>377</v>
      </c>
      <c r="E115" s="62" t="s">
        <v>73</v>
      </c>
      <c r="F115" s="23" t="s">
        <v>74</v>
      </c>
      <c r="G115" s="34">
        <f>SUM(H115:I115)</f>
        <v>16</v>
      </c>
      <c r="H115" s="34">
        <v>11</v>
      </c>
      <c r="I115" s="34">
        <v>5</v>
      </c>
    </row>
    <row r="116" spans="2:10" s="15" customFormat="1" ht="16.149999999999999" customHeight="1">
      <c r="B116" s="34">
        <v>161241</v>
      </c>
      <c r="C116" s="34">
        <v>168933</v>
      </c>
      <c r="D116" s="34">
        <v>450</v>
      </c>
      <c r="E116" s="62" t="s">
        <v>75</v>
      </c>
      <c r="F116" s="23" t="s">
        <v>160</v>
      </c>
      <c r="G116" s="34">
        <v>28667</v>
      </c>
      <c r="H116" s="34">
        <v>28592</v>
      </c>
      <c r="I116" s="34">
        <v>8217</v>
      </c>
    </row>
    <row r="117" spans="2:10" s="15" customFormat="1" ht="16.149999999999999" customHeight="1">
      <c r="B117" s="34">
        <v>1891</v>
      </c>
      <c r="C117" s="34">
        <v>1647</v>
      </c>
      <c r="D117" s="34">
        <v>244</v>
      </c>
      <c r="E117" s="62" t="s">
        <v>76</v>
      </c>
      <c r="F117" s="23" t="s">
        <v>77</v>
      </c>
      <c r="G117" s="34">
        <v>2795</v>
      </c>
      <c r="H117" s="34">
        <v>2504</v>
      </c>
      <c r="I117" s="34">
        <v>291</v>
      </c>
    </row>
    <row r="118" spans="2:10" s="15" customFormat="1" ht="16.149999999999999" customHeight="1">
      <c r="B118" s="34">
        <v>4180</v>
      </c>
      <c r="C118" s="34">
        <v>3723</v>
      </c>
      <c r="D118" s="34">
        <v>457</v>
      </c>
      <c r="E118" s="23" t="s">
        <v>78</v>
      </c>
      <c r="F118" s="23" t="s">
        <v>79</v>
      </c>
      <c r="G118" s="34">
        <v>3400</v>
      </c>
      <c r="H118" s="34">
        <v>1892</v>
      </c>
      <c r="I118" s="34">
        <v>1508</v>
      </c>
    </row>
    <row r="119" spans="2:10" s="46" customFormat="1" ht="16.149999999999999" customHeight="1">
      <c r="B119" s="34">
        <v>11760</v>
      </c>
      <c r="C119" s="34">
        <v>11760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16233</v>
      </c>
      <c r="C122" s="36">
        <f>+H100+H102+H105+H113-C102-C109-C113</f>
        <v>4392</v>
      </c>
      <c r="D122" s="36">
        <f>+I100+I102+I105+I113-D102-D109-D113</f>
        <v>11841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16233</v>
      </c>
      <c r="H137" s="38">
        <f>+C122</f>
        <v>4392</v>
      </c>
      <c r="I137" s="38">
        <f>+D122</f>
        <v>11841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4383</v>
      </c>
      <c r="C139" s="33">
        <f>+C140+C141</f>
        <v>2824</v>
      </c>
      <c r="D139" s="33">
        <f>+D140+D141</f>
        <v>1559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2265</v>
      </c>
      <c r="C140" s="34">
        <v>1439</v>
      </c>
      <c r="D140" s="34">
        <v>826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2118</v>
      </c>
      <c r="C141" s="34">
        <v>1385</v>
      </c>
      <c r="D141" s="34">
        <v>733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11850</v>
      </c>
      <c r="C144" s="36">
        <f>+H137-C139</f>
        <v>1568</v>
      </c>
      <c r="D144" s="36">
        <f>+I137-D139</f>
        <v>10282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16233</v>
      </c>
      <c r="H161" s="38">
        <f>+C122</f>
        <v>4392</v>
      </c>
      <c r="I161" s="38">
        <f>+D122</f>
        <v>11841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46734</v>
      </c>
      <c r="C163" s="33">
        <f>+H16-H17-H18+C141-H20</f>
        <v>34179</v>
      </c>
      <c r="D163" s="33">
        <f>+I16-I17-I18+D141-I20</f>
        <v>12555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4383</v>
      </c>
      <c r="C164" s="34">
        <f>+C139</f>
        <v>2824</v>
      </c>
      <c r="D164" s="34">
        <f>+D139</f>
        <v>1559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42351</v>
      </c>
      <c r="C165" s="34">
        <f>+C163-C164</f>
        <v>31355</v>
      </c>
      <c r="D165" s="34">
        <f>+D163-D164</f>
        <v>10996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-30501</v>
      </c>
      <c r="C169" s="36">
        <f>+H161-C163-C166</f>
        <v>-29787</v>
      </c>
      <c r="D169" s="36">
        <f>+I161-D163-D166</f>
        <v>-714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11850</v>
      </c>
      <c r="H184" s="38">
        <f>+C144</f>
        <v>1568</v>
      </c>
      <c r="I184" s="38">
        <f>+D144</f>
        <v>10282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42351</v>
      </c>
      <c r="C186" s="33">
        <f>+C187</f>
        <v>31355</v>
      </c>
      <c r="D186" s="33">
        <f>+D187</f>
        <v>10996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42351</v>
      </c>
      <c r="C187" s="34">
        <f t="shared" si="0"/>
        <v>31355</v>
      </c>
      <c r="D187" s="34">
        <f t="shared" si="0"/>
        <v>10996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-30501</v>
      </c>
      <c r="C191" s="36">
        <f>+H184-C186</f>
        <v>-29787</v>
      </c>
      <c r="D191" s="36">
        <f>+I184-D186</f>
        <v>-714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-30501</v>
      </c>
      <c r="H209" s="38">
        <f>+C191</f>
        <v>-29787</v>
      </c>
      <c r="I209" s="38">
        <f>+D191</f>
        <v>-714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5698</v>
      </c>
      <c r="H211" s="33">
        <f>+H212+H213+H214</f>
        <v>4433</v>
      </c>
      <c r="I211" s="33">
        <f>+I212+I213+I214</f>
        <v>6223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490</v>
      </c>
      <c r="H212" s="34">
        <v>256</v>
      </c>
      <c r="I212" s="34">
        <v>234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4591</v>
      </c>
      <c r="H213" s="34">
        <v>4090</v>
      </c>
      <c r="I213" s="34">
        <v>501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617</v>
      </c>
      <c r="H214" s="34">
        <v>87</v>
      </c>
      <c r="I214" s="34">
        <v>5488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204</v>
      </c>
      <c r="H216" s="35">
        <v>37</v>
      </c>
      <c r="I216" s="35">
        <v>5125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-14921</v>
      </c>
      <c r="H217" s="33">
        <f>+H218+H219+H220</f>
        <v>-16794</v>
      </c>
      <c r="I217" s="33">
        <f>+I218+I219+I220</f>
        <v>-3085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-3545</v>
      </c>
      <c r="H219" s="34">
        <v>-2362</v>
      </c>
      <c r="I219" s="34">
        <v>-1183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-11376</v>
      </c>
      <c r="H220" s="34">
        <v>-14432</v>
      </c>
      <c r="I220" s="34">
        <v>-1902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-4729</v>
      </c>
      <c r="H222" s="35">
        <v>-8959</v>
      </c>
      <c r="I222" s="35">
        <v>-728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-39724</v>
      </c>
      <c r="C225" s="36">
        <f>+H209+H211+H217</f>
        <v>-42148</v>
      </c>
      <c r="D225" s="36">
        <f>+I209+I211+I217</f>
        <v>2424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-39724</v>
      </c>
      <c r="H240" s="38">
        <f>+C225</f>
        <v>-42148</v>
      </c>
      <c r="I240" s="38">
        <f>+D225</f>
        <v>2424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12747</v>
      </c>
      <c r="C242" s="33">
        <f t="shared" ref="C242:D242" si="1">C243+C245+C246</f>
        <v>9169</v>
      </c>
      <c r="D242" s="33">
        <f t="shared" si="1"/>
        <v>3578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11991</v>
      </c>
      <c r="C243" s="37">
        <v>8416</v>
      </c>
      <c r="D243" s="37">
        <v>3575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-11553</v>
      </c>
      <c r="C244" s="33">
        <v>-7156</v>
      </c>
      <c r="D244" s="33">
        <v>-4397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745</v>
      </c>
      <c r="C245" s="37">
        <v>746</v>
      </c>
      <c r="D245" s="37">
        <v>-1</v>
      </c>
      <c r="E245" s="51" t="s">
        <v>290</v>
      </c>
      <c r="F245" s="111" t="s">
        <v>292</v>
      </c>
      <c r="G245" s="33"/>
      <c r="H245" s="33"/>
      <c r="I245" s="33"/>
    </row>
    <row r="246" spans="2:9" s="13" customFormat="1" ht="14">
      <c r="B246" s="37">
        <v>11</v>
      </c>
      <c r="C246" s="37">
        <v>7</v>
      </c>
      <c r="D246" s="37">
        <v>4</v>
      </c>
      <c r="E246" s="51" t="s">
        <v>291</v>
      </c>
      <c r="F246" s="111" t="s">
        <v>293</v>
      </c>
      <c r="G246" s="33"/>
      <c r="H246" s="33"/>
      <c r="I246" s="33"/>
    </row>
    <row r="247" spans="2:9" s="13" customFormat="1" ht="14">
      <c r="B247" s="33">
        <v>118</v>
      </c>
      <c r="C247" s="33">
        <v>58</v>
      </c>
      <c r="D247" s="33">
        <v>60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-41036</v>
      </c>
      <c r="C249" s="36">
        <f t="shared" ref="C249:D249" si="2">+H240-C243-C244-C245-C247-C246</f>
        <v>-44219</v>
      </c>
      <c r="D249" s="36">
        <f t="shared" si="2"/>
        <v>3183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phoneticPr fontId="37" type="noConversion"/>
  <conditionalFormatting sqref="B46:D46">
    <cfRule type="cellIs" dxfId="5" priority="2" operator="notEqual">
      <formula>B47+B48</formula>
    </cfRule>
  </conditionalFormatting>
  <conditionalFormatting sqref="B109:D109">
    <cfRule type="cellIs" dxfId="4" priority="1" operator="notEqual">
      <formula>B110+B111+B112</formula>
    </cfRule>
  </conditionalFormatting>
  <hyperlinks>
    <hyperlink ref="I4" location="Indice!A1" display="indice" xr:uid="{00000000-0004-0000-38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6710B-C6CF-4CCA-9503-3ED50BB1F550}">
  <sheetPr>
    <tabColor theme="0" tint="-0.249977111117893"/>
  </sheetPr>
  <dimension ref="B1:O251"/>
  <sheetViews>
    <sheetView zoomScaleNormal="100" workbookViewId="0">
      <pane ySplit="4" topLeftCell="A94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453125" style="5" customWidth="1"/>
    <col min="15" max="16384" width="11.453125" style="5"/>
  </cols>
  <sheetData>
    <row r="1" spans="2:13" s="2" customFormat="1" ht="11.25" customHeight="1">
      <c r="B1" s="89"/>
      <c r="C1" s="89"/>
      <c r="D1" s="89"/>
      <c r="E1" s="89"/>
      <c r="F1" s="89"/>
      <c r="G1" s="89"/>
      <c r="H1" s="89"/>
      <c r="I1" s="1"/>
      <c r="J1" s="1"/>
      <c r="K1" s="1"/>
      <c r="L1" s="1"/>
    </row>
    <row r="2" spans="2:13" s="105" customFormat="1" ht="18">
      <c r="B2" s="88" t="s">
        <v>144</v>
      </c>
      <c r="C2" s="103"/>
      <c r="D2" s="103"/>
      <c r="E2" s="103"/>
      <c r="F2" s="103"/>
      <c r="G2" s="103"/>
      <c r="H2" s="103"/>
      <c r="I2" s="104"/>
      <c r="J2" s="104"/>
      <c r="K2" s="104"/>
      <c r="L2" s="104"/>
    </row>
    <row r="3" spans="2:13" s="105" customFormat="1" ht="18.5">
      <c r="B3" s="91" t="s">
        <v>299</v>
      </c>
      <c r="C3" s="103"/>
      <c r="D3" s="103"/>
      <c r="E3" s="103"/>
      <c r="F3" s="103"/>
      <c r="G3" s="103"/>
      <c r="H3" s="103"/>
      <c r="I3" s="104"/>
      <c r="J3" s="104"/>
      <c r="K3" s="104"/>
      <c r="L3" s="104"/>
    </row>
    <row r="4" spans="2:13">
      <c r="B4" s="90" t="s">
        <v>0</v>
      </c>
      <c r="C4" s="89"/>
      <c r="D4" s="89"/>
      <c r="E4" s="89"/>
      <c r="F4" s="89"/>
      <c r="G4" s="89"/>
      <c r="H4" s="89"/>
      <c r="M4" s="106" t="s">
        <v>206</v>
      </c>
    </row>
    <row r="5" spans="2:13" ht="12.75" customHeight="1"/>
    <row r="6" spans="2:13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2:13" ht="5.25" customHeight="1">
      <c r="B7" s="8"/>
    </row>
    <row r="8" spans="2:13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</row>
    <row r="9" spans="2:13" ht="3" customHeight="1">
      <c r="B9" s="8"/>
    </row>
    <row r="10" spans="2:13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</row>
    <row r="11" spans="2:13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2:13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</row>
    <row r="13" spans="2:13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2:13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2:13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</row>
    <row r="16" spans="2:13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285135</v>
      </c>
      <c r="J16" s="33">
        <f>+C46+C51+C52+C21+C25</f>
        <v>55518</v>
      </c>
      <c r="K16" s="33">
        <f>+D46+D51+D52+D21+D25</f>
        <v>156706</v>
      </c>
      <c r="L16" s="33">
        <f>+E46+E51+E52+E21+E25</f>
        <v>67859</v>
      </c>
      <c r="M16" s="33">
        <f>+F46+F51+F52+F21+F25</f>
        <v>5052</v>
      </c>
    </row>
    <row r="17" spans="2:13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14114</v>
      </c>
      <c r="J17" s="34">
        <v>3118</v>
      </c>
      <c r="K17" s="34">
        <v>4959</v>
      </c>
      <c r="L17" s="34">
        <v>5983</v>
      </c>
      <c r="M17" s="34">
        <v>54</v>
      </c>
    </row>
    <row r="18" spans="2:13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11116</v>
      </c>
      <c r="J18" s="34">
        <v>3601</v>
      </c>
      <c r="K18" s="34">
        <v>7046</v>
      </c>
      <c r="L18" s="34">
        <v>469</v>
      </c>
      <c r="M18" s="34">
        <v>0</v>
      </c>
    </row>
    <row r="19" spans="2:13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259905</v>
      </c>
      <c r="J19" s="34">
        <f>+J16-J17-J18</f>
        <v>48799</v>
      </c>
      <c r="K19" s="34">
        <f>+K16-K17-K18</f>
        <v>144701</v>
      </c>
      <c r="L19" s="34">
        <f>+L16-L17-L18</f>
        <v>61407</v>
      </c>
      <c r="M19" s="34">
        <f>+M16-M17-M18</f>
        <v>4998</v>
      </c>
    </row>
    <row r="20" spans="2:13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6552</v>
      </c>
      <c r="J20" s="42">
        <v>1407</v>
      </c>
      <c r="K20" s="42">
        <v>2564</v>
      </c>
      <c r="L20" s="42">
        <v>2576</v>
      </c>
      <c r="M20" s="42">
        <v>5</v>
      </c>
    </row>
    <row r="21" spans="2:13" s="13" customFormat="1" ht="16.149999999999999" customHeight="1">
      <c r="B21" s="33">
        <v>85800</v>
      </c>
      <c r="C21" s="33">
        <v>14490</v>
      </c>
      <c r="D21" s="33">
        <v>39321</v>
      </c>
      <c r="E21" s="33">
        <v>30300</v>
      </c>
      <c r="F21" s="33">
        <v>1689</v>
      </c>
      <c r="G21" s="47" t="s">
        <v>12</v>
      </c>
      <c r="H21" s="47" t="s">
        <v>13</v>
      </c>
      <c r="I21" s="33"/>
      <c r="J21" s="33"/>
      <c r="K21" s="33"/>
      <c r="L21" s="33"/>
      <c r="M21" s="33"/>
    </row>
    <row r="22" spans="2:13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</row>
    <row r="23" spans="2:13" s="17" customFormat="1" ht="16.149999999999999" customHeight="1">
      <c r="B23" s="36">
        <f>+I16-B21</f>
        <v>199335</v>
      </c>
      <c r="C23" s="36">
        <f>+J16-C21</f>
        <v>41028</v>
      </c>
      <c r="D23" s="36">
        <f>+K16-D21</f>
        <v>117385</v>
      </c>
      <c r="E23" s="36">
        <f>+L16-E21</f>
        <v>37559</v>
      </c>
      <c r="F23" s="36">
        <f>+M16-F21</f>
        <v>3363</v>
      </c>
      <c r="G23" s="50" t="s">
        <v>132</v>
      </c>
      <c r="H23" s="50" t="s">
        <v>14</v>
      </c>
      <c r="I23" s="36"/>
      <c r="J23" s="36"/>
      <c r="K23" s="36"/>
      <c r="L23" s="36"/>
      <c r="M23" s="36"/>
    </row>
    <row r="24" spans="2:13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</row>
    <row r="25" spans="2:13" s="13" customFormat="1" ht="16.149999999999999" customHeight="1">
      <c r="B25" s="33">
        <f>SUM(C25:F25)</f>
        <v>35306</v>
      </c>
      <c r="C25" s="33">
        <v>11935</v>
      </c>
      <c r="D25" s="33">
        <v>15124</v>
      </c>
      <c r="E25" s="33">
        <v>7867</v>
      </c>
      <c r="F25" s="33">
        <v>380</v>
      </c>
      <c r="G25" s="47" t="s">
        <v>118</v>
      </c>
      <c r="H25" s="47" t="s">
        <v>15</v>
      </c>
      <c r="I25" s="33"/>
      <c r="J25" s="33"/>
      <c r="K25" s="33"/>
      <c r="L25" s="33"/>
      <c r="M25" s="33"/>
    </row>
    <row r="26" spans="2:13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</row>
    <row r="27" spans="2:13" s="17" customFormat="1" ht="16.149999999999999" customHeight="1">
      <c r="B27" s="36">
        <f>+B23-B25</f>
        <v>164029</v>
      </c>
      <c r="C27" s="36">
        <f>+C23-C25</f>
        <v>29093</v>
      </c>
      <c r="D27" s="36">
        <f>+D23-D25</f>
        <v>102261</v>
      </c>
      <c r="E27" s="36">
        <f>+E23-E25</f>
        <v>29692</v>
      </c>
      <c r="F27" s="36">
        <f>+F23-F25</f>
        <v>2983</v>
      </c>
      <c r="G27" s="50" t="s">
        <v>16</v>
      </c>
      <c r="H27" s="50" t="s">
        <v>17</v>
      </c>
      <c r="I27" s="36"/>
      <c r="J27" s="36"/>
      <c r="K27" s="36"/>
      <c r="L27" s="36"/>
      <c r="M27" s="36"/>
    </row>
    <row r="28" spans="2:13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</row>
    <row r="29" spans="2:13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</row>
    <row r="30" spans="2:13" ht="16" customHeight="1"/>
    <row r="31" spans="2:13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</row>
    <row r="32" spans="2:13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</row>
    <row r="33" spans="2:13" ht="16" customHeight="1"/>
    <row r="34" spans="2:13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3" ht="5.25" customHeight="1">
      <c r="B35" s="8"/>
    </row>
    <row r="36" spans="2:13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</row>
    <row r="37" spans="2:13" ht="3" customHeight="1">
      <c r="B37" s="22"/>
    </row>
    <row r="38" spans="2:13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</row>
    <row r="39" spans="2:13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3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</row>
    <row r="41" spans="2:13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3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3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</row>
    <row r="44" spans="2:13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164029</v>
      </c>
      <c r="J44" s="38">
        <f>+C27</f>
        <v>29093</v>
      </c>
      <c r="K44" s="38">
        <f>+D27</f>
        <v>102261</v>
      </c>
      <c r="L44" s="38">
        <f>+E27</f>
        <v>29692</v>
      </c>
      <c r="M44" s="38">
        <f>+F27</f>
        <v>2983</v>
      </c>
    </row>
    <row r="45" spans="2:13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</row>
    <row r="46" spans="2:13" s="13" customFormat="1" ht="16.149999999999999" customHeight="1">
      <c r="B46" s="33">
        <v>163373</v>
      </c>
      <c r="C46" s="33">
        <v>28871</v>
      </c>
      <c r="D46" s="33">
        <v>101916</v>
      </c>
      <c r="E46" s="33">
        <v>29626</v>
      </c>
      <c r="F46" s="33">
        <v>2960</v>
      </c>
      <c r="G46" s="61" t="s">
        <v>21</v>
      </c>
      <c r="H46" s="47" t="s">
        <v>22</v>
      </c>
      <c r="I46" s="33"/>
      <c r="J46" s="33"/>
      <c r="K46" s="33"/>
      <c r="L46" s="33"/>
      <c r="M46" s="33"/>
    </row>
    <row r="47" spans="2:13" s="15" customFormat="1" ht="16.149999999999999" customHeight="1">
      <c r="B47" s="34">
        <v>126509</v>
      </c>
      <c r="C47" s="34">
        <v>22689</v>
      </c>
      <c r="D47" s="34">
        <v>78757</v>
      </c>
      <c r="E47" s="34">
        <v>22725</v>
      </c>
      <c r="F47" s="34">
        <v>2338</v>
      </c>
      <c r="G47" s="62" t="s">
        <v>23</v>
      </c>
      <c r="H47" s="23" t="s">
        <v>24</v>
      </c>
      <c r="I47" s="34"/>
      <c r="J47" s="34"/>
      <c r="K47" s="34"/>
      <c r="L47" s="34"/>
      <c r="M47" s="34"/>
    </row>
    <row r="48" spans="2:13" s="15" customFormat="1" ht="16.149999999999999" customHeight="1">
      <c r="B48" s="34">
        <f>SUM(B49:B50)</f>
        <v>36864</v>
      </c>
      <c r="C48" s="34">
        <f>SUM(C49:C50)</f>
        <v>6182</v>
      </c>
      <c r="D48" s="34">
        <f>SUM(D49:D50)</f>
        <v>23159</v>
      </c>
      <c r="E48" s="34">
        <f>SUM(E49:E50)</f>
        <v>6901</v>
      </c>
      <c r="F48" s="34">
        <f>SUM(F49:F50)</f>
        <v>622</v>
      </c>
      <c r="G48" s="62" t="s">
        <v>25</v>
      </c>
      <c r="H48" s="23" t="s">
        <v>153</v>
      </c>
      <c r="I48" s="34"/>
      <c r="J48" s="34"/>
      <c r="K48" s="34"/>
      <c r="L48" s="34"/>
      <c r="M48" s="34"/>
    </row>
    <row r="49" spans="2:13" s="15" customFormat="1" ht="16.149999999999999" customHeight="1">
      <c r="B49" s="84">
        <v>29737</v>
      </c>
      <c r="C49" s="84">
        <v>3454</v>
      </c>
      <c r="D49" s="84">
        <v>19125</v>
      </c>
      <c r="E49" s="84">
        <v>6559</v>
      </c>
      <c r="F49" s="84">
        <v>599</v>
      </c>
      <c r="G49" s="85" t="s">
        <v>26</v>
      </c>
      <c r="H49" s="86" t="s">
        <v>27</v>
      </c>
      <c r="I49" s="43"/>
      <c r="J49" s="43"/>
      <c r="K49" s="43"/>
      <c r="L49" s="43"/>
      <c r="M49" s="43"/>
    </row>
    <row r="50" spans="2:13" s="15" customFormat="1" ht="16.149999999999999" customHeight="1">
      <c r="B50" s="84">
        <v>7127</v>
      </c>
      <c r="C50" s="84">
        <v>2728</v>
      </c>
      <c r="D50" s="84">
        <v>4034</v>
      </c>
      <c r="E50" s="84">
        <v>342</v>
      </c>
      <c r="F50" s="84">
        <v>23</v>
      </c>
      <c r="G50" s="87" t="s">
        <v>28</v>
      </c>
      <c r="H50" s="86" t="s">
        <v>29</v>
      </c>
      <c r="I50" s="43"/>
      <c r="J50" s="43"/>
      <c r="K50" s="43"/>
      <c r="L50" s="43"/>
      <c r="M50" s="43"/>
    </row>
    <row r="51" spans="2:13" s="13" customFormat="1" ht="16.149999999999999" customHeight="1">
      <c r="B51" s="33">
        <v>656</v>
      </c>
      <c r="C51" s="33">
        <v>222</v>
      </c>
      <c r="D51" s="33">
        <v>345</v>
      </c>
      <c r="E51" s="33">
        <v>66</v>
      </c>
      <c r="F51" s="33">
        <v>23</v>
      </c>
      <c r="G51" s="61" t="s">
        <v>30</v>
      </c>
      <c r="H51" s="47" t="s">
        <v>31</v>
      </c>
      <c r="I51" s="33"/>
      <c r="J51" s="33"/>
      <c r="K51" s="33"/>
      <c r="L51" s="33"/>
      <c r="M51" s="33"/>
    </row>
    <row r="52" spans="2:13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</row>
    <row r="53" spans="2:13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</row>
    <row r="54" spans="2:13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</row>
    <row r="55" spans="2:13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</row>
    <row r="56" spans="2:13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</row>
    <row r="57" spans="2:13" ht="16" customHeight="1"/>
    <row r="58" spans="2:13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</row>
    <row r="59" spans="2:13" ht="5.25" customHeight="1">
      <c r="B59" s="8"/>
    </row>
    <row r="60" spans="2:13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</row>
    <row r="61" spans="2:13" ht="3" customHeight="1">
      <c r="B61" s="22"/>
    </row>
    <row r="62" spans="2:13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</row>
    <row r="63" spans="2:13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3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</row>
    <row r="65" spans="2:13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3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3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</row>
    <row r="68" spans="2:13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</row>
    <row r="69" spans="2:13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</row>
    <row r="70" spans="2:13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165546</v>
      </c>
      <c r="J70" s="33">
        <f>+J71+J75</f>
        <v>117353</v>
      </c>
      <c r="K70" s="33">
        <f>+K71+K75</f>
        <v>19263</v>
      </c>
      <c r="L70" s="33">
        <f>+L71+L75</f>
        <v>28930</v>
      </c>
      <c r="M70" s="33">
        <f>+M71+M75</f>
        <v>0</v>
      </c>
    </row>
    <row r="71" spans="2:13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138382</v>
      </c>
      <c r="J71" s="34">
        <f>+J72+J73+J74</f>
        <v>109777</v>
      </c>
      <c r="K71" s="34">
        <f>+K72+K73+K74</f>
        <v>18072</v>
      </c>
      <c r="L71" s="34">
        <f>+L72+L73+L74</f>
        <v>10533</v>
      </c>
      <c r="M71" s="34">
        <f>+M72+M73+M74</f>
        <v>0</v>
      </c>
    </row>
    <row r="72" spans="2:13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95961</v>
      </c>
      <c r="J72" s="34">
        <v>85184</v>
      </c>
      <c r="K72" s="34">
        <v>3847</v>
      </c>
      <c r="L72" s="34">
        <v>6930</v>
      </c>
      <c r="M72" s="34">
        <v>0</v>
      </c>
    </row>
    <row r="73" spans="2:13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280</v>
      </c>
      <c r="J73" s="34">
        <v>137</v>
      </c>
      <c r="K73" s="34">
        <v>106</v>
      </c>
      <c r="L73" s="34">
        <v>37</v>
      </c>
      <c r="M73" s="34">
        <v>0</v>
      </c>
    </row>
    <row r="74" spans="2:13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42141</v>
      </c>
      <c r="J74" s="34">
        <v>24456</v>
      </c>
      <c r="K74" s="34">
        <v>14119</v>
      </c>
      <c r="L74" s="34">
        <v>3566</v>
      </c>
      <c r="M74" s="34">
        <v>0</v>
      </c>
    </row>
    <row r="75" spans="2:13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27164</v>
      </c>
      <c r="J75" s="34">
        <v>7576</v>
      </c>
      <c r="K75" s="34">
        <v>1191</v>
      </c>
      <c r="L75" s="34">
        <v>18397</v>
      </c>
      <c r="M75" s="34">
        <v>0</v>
      </c>
    </row>
    <row r="76" spans="2:13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-20707</v>
      </c>
      <c r="J76" s="33">
        <f>+J77+J78</f>
        <v>-9972</v>
      </c>
      <c r="K76" s="33">
        <f>+K77+K78</f>
        <v>-5624</v>
      </c>
      <c r="L76" s="33">
        <f>+L77+L78</f>
        <v>-1953</v>
      </c>
      <c r="M76" s="33">
        <f>+M77+M78</f>
        <v>-3158</v>
      </c>
    </row>
    <row r="77" spans="2:13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-10248</v>
      </c>
      <c r="J77" s="34">
        <v>-5380</v>
      </c>
      <c r="K77" s="34">
        <v>-3073</v>
      </c>
      <c r="L77" s="34">
        <v>-1795</v>
      </c>
      <c r="M77" s="34">
        <v>0</v>
      </c>
    </row>
    <row r="78" spans="2:13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-10459</v>
      </c>
      <c r="J78" s="34">
        <v>-4592</v>
      </c>
      <c r="K78" s="34">
        <v>-2551</v>
      </c>
      <c r="L78" s="34">
        <v>-158</v>
      </c>
      <c r="M78" s="34">
        <v>-3158</v>
      </c>
    </row>
    <row r="79" spans="2:13" s="13" customFormat="1" ht="16.149999999999999" customHeight="1">
      <c r="B79" s="33">
        <f>+B80+B81+B82</f>
        <v>35715</v>
      </c>
      <c r="C79" s="33">
        <f>+C80+C81+C82</f>
        <v>30266</v>
      </c>
      <c r="D79" s="33">
        <f>+D80+D81+D82</f>
        <v>6332</v>
      </c>
      <c r="E79" s="33">
        <f>+E80+E81+E82</f>
        <v>905</v>
      </c>
      <c r="F79" s="33">
        <f>+F80+F81+F82</f>
        <v>0</v>
      </c>
      <c r="G79" s="61" t="s">
        <v>48</v>
      </c>
      <c r="H79" s="47" t="s">
        <v>49</v>
      </c>
      <c r="I79" s="33">
        <f>I80+I81+I82</f>
        <v>14549</v>
      </c>
      <c r="J79" s="33">
        <f>+J80+J81+J82</f>
        <v>11981</v>
      </c>
      <c r="K79" s="33">
        <f>+K80+K81+K82</f>
        <v>1791</v>
      </c>
      <c r="L79" s="33">
        <f>+L80+L81+L82</f>
        <v>1696</v>
      </c>
      <c r="M79" s="33">
        <f>+M80+M81+M82</f>
        <v>869</v>
      </c>
    </row>
    <row r="80" spans="2:13" s="15" customFormat="1" ht="16.149999999999999" customHeight="1">
      <c r="B80" s="34">
        <v>35707</v>
      </c>
      <c r="C80" s="43">
        <v>30263</v>
      </c>
      <c r="D80" s="43">
        <v>6331</v>
      </c>
      <c r="E80" s="43">
        <v>901</v>
      </c>
      <c r="F80" s="43">
        <v>0</v>
      </c>
      <c r="G80" s="23" t="s">
        <v>50</v>
      </c>
      <c r="H80" s="23" t="s">
        <v>133</v>
      </c>
      <c r="I80" s="43">
        <v>8967</v>
      </c>
      <c r="J80" s="43">
        <v>6737</v>
      </c>
      <c r="K80" s="43">
        <v>1630</v>
      </c>
      <c r="L80" s="43">
        <v>1519</v>
      </c>
      <c r="M80" s="43">
        <v>869</v>
      </c>
    </row>
    <row r="81" spans="2:13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4882</v>
      </c>
      <c r="J81" s="43">
        <v>4640</v>
      </c>
      <c r="K81" s="43">
        <v>160</v>
      </c>
      <c r="L81" s="43">
        <v>82</v>
      </c>
      <c r="M81" s="43">
        <v>0</v>
      </c>
    </row>
    <row r="82" spans="2:13" s="15" customFormat="1" ht="16.149999999999999" customHeight="1">
      <c r="B82" s="34">
        <v>8</v>
      </c>
      <c r="C82" s="43">
        <v>3</v>
      </c>
      <c r="D82" s="43">
        <v>1</v>
      </c>
      <c r="E82" s="43">
        <v>4</v>
      </c>
      <c r="F82" s="43">
        <v>0</v>
      </c>
      <c r="G82" s="23" t="s">
        <v>53</v>
      </c>
      <c r="H82" s="23" t="s">
        <v>54</v>
      </c>
      <c r="I82" s="43">
        <v>700</v>
      </c>
      <c r="J82" s="43">
        <v>604</v>
      </c>
      <c r="K82" s="43">
        <v>1</v>
      </c>
      <c r="L82" s="43">
        <v>95</v>
      </c>
      <c r="M82" s="43">
        <v>0</v>
      </c>
    </row>
    <row r="83" spans="2:13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</row>
    <row r="84" spans="2:13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</row>
    <row r="85" spans="2:13" s="17" customFormat="1" ht="16.149999999999999" customHeight="1">
      <c r="B85" s="36">
        <f>+I68+I70+I76+I79-B79</f>
        <v>123673</v>
      </c>
      <c r="C85" s="36">
        <f>+J68+J70+J76+J79-C79</f>
        <v>89096</v>
      </c>
      <c r="D85" s="36">
        <f>+K68+K70+K76+K79-D79</f>
        <v>9098</v>
      </c>
      <c r="E85" s="36">
        <f>+L68+L70+L76+L79-E79</f>
        <v>27768</v>
      </c>
      <c r="F85" s="36">
        <f>+M68+M70+M76+M79-F79</f>
        <v>-2289</v>
      </c>
      <c r="G85" s="63" t="s">
        <v>55</v>
      </c>
      <c r="H85" s="50" t="s">
        <v>56</v>
      </c>
      <c r="I85" s="36"/>
      <c r="J85" s="36"/>
      <c r="K85" s="36"/>
      <c r="L85" s="36"/>
      <c r="M85" s="36"/>
    </row>
    <row r="86" spans="2:13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</row>
    <row r="87" spans="2:13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</row>
    <row r="88" spans="2:13" ht="16" customHeight="1"/>
    <row r="89" spans="2:13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2:13" ht="5.25" customHeight="1">
      <c r="B90" s="8"/>
    </row>
    <row r="91" spans="2:13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</row>
    <row r="92" spans="2:13" ht="3" customHeight="1">
      <c r="B92" s="22"/>
    </row>
    <row r="93" spans="2:13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</row>
    <row r="94" spans="2:13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3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</row>
    <row r="96" spans="2:13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3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3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</row>
    <row r="99" spans="2:13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</row>
    <row r="100" spans="2:13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123673</v>
      </c>
      <c r="J100" s="38">
        <f>+C85</f>
        <v>89096</v>
      </c>
      <c r="K100" s="38">
        <f>+D85</f>
        <v>9098</v>
      </c>
      <c r="L100" s="38">
        <f>+E85</f>
        <v>27768</v>
      </c>
      <c r="M100" s="38">
        <f>+F85</f>
        <v>-2289</v>
      </c>
    </row>
    <row r="101" spans="2:13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</row>
    <row r="102" spans="2:13" s="13" customFormat="1" ht="16.149999999999999" customHeight="1">
      <c r="B102" s="33">
        <f>+B103+B104</f>
        <v>230</v>
      </c>
      <c r="C102" s="33">
        <f>+C103+C104</f>
        <v>196</v>
      </c>
      <c r="D102" s="33">
        <f>+D103+D104</f>
        <v>10</v>
      </c>
      <c r="E102" s="33">
        <f>+E103+E104</f>
        <v>24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183162</v>
      </c>
      <c r="J102" s="33">
        <f>+J103+J104</f>
        <v>107089</v>
      </c>
      <c r="K102" s="33">
        <f>+K103+K104</f>
        <v>64358</v>
      </c>
      <c r="L102" s="33">
        <f>+L103+L104</f>
        <v>11715</v>
      </c>
      <c r="M102" s="33">
        <f>+M103+M104</f>
        <v>0</v>
      </c>
    </row>
    <row r="103" spans="2:13" s="15" customFormat="1" ht="16.149999999999999" customHeight="1">
      <c r="B103" s="34">
        <v>230</v>
      </c>
      <c r="C103" s="34">
        <v>196</v>
      </c>
      <c r="D103" s="34">
        <v>10</v>
      </c>
      <c r="E103" s="34">
        <v>24</v>
      </c>
      <c r="F103" s="34">
        <v>0</v>
      </c>
      <c r="G103" s="62" t="s">
        <v>60</v>
      </c>
      <c r="H103" s="23" t="s">
        <v>61</v>
      </c>
      <c r="I103" s="34">
        <v>177928</v>
      </c>
      <c r="J103" s="34">
        <v>106056</v>
      </c>
      <c r="K103" s="34">
        <v>62971</v>
      </c>
      <c r="L103" s="34">
        <v>8901</v>
      </c>
      <c r="M103" s="34">
        <v>0</v>
      </c>
    </row>
    <row r="104" spans="2:13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5234</v>
      </c>
      <c r="J104" s="34">
        <v>1033</v>
      </c>
      <c r="K104" s="34">
        <v>1387</v>
      </c>
      <c r="L104" s="34">
        <v>2814</v>
      </c>
      <c r="M104" s="34">
        <v>0</v>
      </c>
    </row>
    <row r="105" spans="2:13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197037</v>
      </c>
      <c r="J105" s="33">
        <f>+J106+J107+J108</f>
        <v>9848</v>
      </c>
      <c r="K105" s="33">
        <f>+K106+K107+K108</f>
        <v>430</v>
      </c>
      <c r="L105" s="33">
        <f>+L106+L107+L108</f>
        <v>342</v>
      </c>
      <c r="M105" s="33">
        <f>+M106+M107+M108</f>
        <v>186417</v>
      </c>
    </row>
    <row r="106" spans="2:13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141021</v>
      </c>
      <c r="J106" s="34">
        <v>2238</v>
      </c>
      <c r="K106" s="34">
        <v>0</v>
      </c>
      <c r="L106" s="34">
        <v>0</v>
      </c>
      <c r="M106" s="34">
        <v>138783</v>
      </c>
    </row>
    <row r="107" spans="2:13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7127</v>
      </c>
      <c r="J107" s="34">
        <v>6332</v>
      </c>
      <c r="K107" s="34">
        <v>430</v>
      </c>
      <c r="L107" s="34">
        <v>342</v>
      </c>
      <c r="M107" s="34">
        <v>23</v>
      </c>
    </row>
    <row r="108" spans="2:13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48889</v>
      </c>
      <c r="J108" s="34">
        <v>1278</v>
      </c>
      <c r="K108" s="34">
        <v>0</v>
      </c>
      <c r="L108" s="34">
        <v>0</v>
      </c>
      <c r="M108" s="34">
        <v>47611</v>
      </c>
    </row>
    <row r="109" spans="2:13" s="13" customFormat="1" ht="28">
      <c r="B109" s="33">
        <v>251936</v>
      </c>
      <c r="C109" s="33">
        <v>26412</v>
      </c>
      <c r="D109" s="33">
        <v>5574</v>
      </c>
      <c r="E109" s="33">
        <v>653</v>
      </c>
      <c r="F109" s="33">
        <v>219297</v>
      </c>
      <c r="G109" s="61" t="s">
        <v>67</v>
      </c>
      <c r="H109" s="77" t="s">
        <v>157</v>
      </c>
      <c r="I109" s="33"/>
      <c r="J109" s="33"/>
      <c r="K109" s="33"/>
      <c r="L109" s="33"/>
      <c r="M109" s="33"/>
    </row>
    <row r="110" spans="2:13" s="15" customFormat="1" ht="16.149999999999999" customHeight="1">
      <c r="B110" s="34">
        <f>+C110+D110+E110+F110</f>
        <v>211065</v>
      </c>
      <c r="C110" s="34">
        <v>0</v>
      </c>
      <c r="D110" s="34">
        <v>0</v>
      </c>
      <c r="E110" s="34">
        <v>0</v>
      </c>
      <c r="F110" s="34">
        <v>211065</v>
      </c>
      <c r="G110" s="62" t="s">
        <v>68</v>
      </c>
      <c r="H110" s="23" t="s">
        <v>158</v>
      </c>
      <c r="I110" s="34"/>
      <c r="J110" s="34"/>
      <c r="K110" s="34"/>
      <c r="L110" s="34"/>
      <c r="M110" s="34"/>
    </row>
    <row r="111" spans="2:13" s="15" customFormat="1" ht="16.149999999999999" customHeight="1">
      <c r="B111" s="34">
        <f>+C111+D111+E111+F111</f>
        <v>23701</v>
      </c>
      <c r="C111" s="34">
        <v>22810</v>
      </c>
      <c r="D111" s="34">
        <v>526</v>
      </c>
      <c r="E111" s="34">
        <v>342</v>
      </c>
      <c r="F111" s="34">
        <v>23</v>
      </c>
      <c r="G111" s="62" t="s">
        <v>135</v>
      </c>
      <c r="H111" s="23" t="s">
        <v>119</v>
      </c>
      <c r="I111" s="34"/>
      <c r="J111" s="34"/>
      <c r="K111" s="34"/>
      <c r="L111" s="34"/>
      <c r="M111" s="34"/>
    </row>
    <row r="112" spans="2:13" s="15" customFormat="1" ht="16.149999999999999" customHeight="1">
      <c r="B112" s="34">
        <f>+C112+D112+E112+F112</f>
        <v>17170</v>
      </c>
      <c r="C112" s="34">
        <v>3602</v>
      </c>
      <c r="D112" s="34">
        <v>5048</v>
      </c>
      <c r="E112" s="34">
        <v>311</v>
      </c>
      <c r="F112" s="34">
        <v>8209</v>
      </c>
      <c r="G112" s="62" t="s">
        <v>136</v>
      </c>
      <c r="H112" s="23" t="s">
        <v>159</v>
      </c>
      <c r="I112" s="34"/>
      <c r="J112" s="34"/>
      <c r="K112" s="34"/>
      <c r="L112" s="34"/>
      <c r="M112" s="34"/>
    </row>
    <row r="113" spans="2:14" s="13" customFormat="1" ht="16.149999999999999" customHeight="1">
      <c r="B113" s="33">
        <f>+B114+B115+B116+B117+B118+B119</f>
        <v>24283</v>
      </c>
      <c r="C113" s="33">
        <f>+C114+C115+C116+C117+C118+C119</f>
        <v>182868</v>
      </c>
      <c r="D113" s="33">
        <f>+D114+D115+D116+D117+D118+D119</f>
        <v>29203</v>
      </c>
      <c r="E113" s="33">
        <f>+E114+E115+E116+E117+E118+E119</f>
        <v>17809</v>
      </c>
      <c r="F113" s="33">
        <f>+F114+F115+F116+F117+F118+F119</f>
        <v>8090</v>
      </c>
      <c r="G113" s="61" t="s">
        <v>69</v>
      </c>
      <c r="H113" s="47" t="s">
        <v>70</v>
      </c>
      <c r="I113" s="33">
        <f>+I114+I115+I116+I117+I118+I119</f>
        <v>14678</v>
      </c>
      <c r="J113" s="33">
        <f>+J114+J115+J116+J117+J118+J119</f>
        <v>26176</v>
      </c>
      <c r="K113" s="33">
        <f>+K114+K115+K116+K117+K118+K119</f>
        <v>123209</v>
      </c>
      <c r="L113" s="33">
        <f>+L114+L115+L116+L117+L118+L119</f>
        <v>38677</v>
      </c>
      <c r="M113" s="33">
        <f>+M114+M115+M116+M117+M118+M119</f>
        <v>40303</v>
      </c>
    </row>
    <row r="114" spans="2:14" s="15" customFormat="1" ht="16.149999999999999" customHeight="1">
      <c r="B114" s="34">
        <v>303</v>
      </c>
      <c r="C114" s="34">
        <v>44</v>
      </c>
      <c r="D114" s="34">
        <v>121</v>
      </c>
      <c r="E114" s="34">
        <v>136</v>
      </c>
      <c r="F114" s="34">
        <v>2</v>
      </c>
      <c r="G114" s="62" t="s">
        <v>71</v>
      </c>
      <c r="H114" s="23" t="s">
        <v>72</v>
      </c>
      <c r="I114" s="34">
        <f>SUM(J114:M114)</f>
        <v>1169</v>
      </c>
      <c r="J114" s="34">
        <v>1169</v>
      </c>
      <c r="K114" s="34">
        <v>0</v>
      </c>
      <c r="L114" s="34">
        <v>0</v>
      </c>
      <c r="M114" s="34">
        <v>0</v>
      </c>
    </row>
    <row r="115" spans="2:14" s="15" customFormat="1" ht="16.149999999999999" customHeight="1">
      <c r="B115" s="34">
        <v>1024</v>
      </c>
      <c r="C115" s="34">
        <v>1024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f>SUM(J115:M115)</f>
        <v>206</v>
      </c>
      <c r="J115" s="34">
        <v>17</v>
      </c>
      <c r="K115" s="34">
        <v>63</v>
      </c>
      <c r="L115" s="34">
        <v>126</v>
      </c>
      <c r="M115" s="34">
        <v>0</v>
      </c>
    </row>
    <row r="116" spans="2:14" s="15" customFormat="1" ht="16.149999999999999" customHeight="1">
      <c r="B116" s="34">
        <v>0</v>
      </c>
      <c r="C116" s="34">
        <v>165688</v>
      </c>
      <c r="D116" s="34">
        <v>24999</v>
      </c>
      <c r="E116" s="34">
        <v>14922</v>
      </c>
      <c r="F116" s="34">
        <v>8078</v>
      </c>
      <c r="G116" s="62" t="s">
        <v>75</v>
      </c>
      <c r="H116" s="23" t="s">
        <v>160</v>
      </c>
      <c r="I116" s="34">
        <v>0</v>
      </c>
      <c r="J116" s="34">
        <v>17662</v>
      </c>
      <c r="K116" s="34">
        <v>120329</v>
      </c>
      <c r="L116" s="34">
        <v>36349</v>
      </c>
      <c r="M116" s="34">
        <v>39347</v>
      </c>
    </row>
    <row r="117" spans="2:14" s="15" customFormat="1" ht="16.149999999999999" customHeight="1">
      <c r="B117" s="34">
        <v>1691</v>
      </c>
      <c r="C117" s="34">
        <v>1691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5851</v>
      </c>
      <c r="J117" s="34">
        <v>4287</v>
      </c>
      <c r="K117" s="34">
        <v>1102</v>
      </c>
      <c r="L117" s="34">
        <v>172</v>
      </c>
      <c r="M117" s="34">
        <v>290</v>
      </c>
    </row>
    <row r="118" spans="2:14" s="15" customFormat="1" ht="16.149999999999999" customHeight="1">
      <c r="B118" s="34">
        <v>10199</v>
      </c>
      <c r="C118" s="34">
        <v>3355</v>
      </c>
      <c r="D118" s="34">
        <v>4083</v>
      </c>
      <c r="E118" s="34">
        <v>2751</v>
      </c>
      <c r="F118" s="34">
        <v>10</v>
      </c>
      <c r="G118" s="23" t="s">
        <v>78</v>
      </c>
      <c r="H118" s="23" t="s">
        <v>79</v>
      </c>
      <c r="I118" s="34">
        <v>7452</v>
      </c>
      <c r="J118" s="34">
        <v>3041</v>
      </c>
      <c r="K118" s="34">
        <v>1715</v>
      </c>
      <c r="L118" s="34">
        <v>2030</v>
      </c>
      <c r="M118" s="34">
        <v>666</v>
      </c>
    </row>
    <row r="119" spans="2:14" s="46" customFormat="1" ht="16.149999999999999" customHeight="1">
      <c r="B119" s="34">
        <v>11066</v>
      </c>
      <c r="C119" s="34">
        <v>11066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</row>
    <row r="120" spans="2:14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</row>
    <row r="121" spans="2:14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</row>
    <row r="122" spans="2:14" s="17" customFormat="1" ht="16.149999999999999" customHeight="1">
      <c r="B122" s="36">
        <f>+I100+I102+I105+I113-B102-B109-B113</f>
        <v>242101</v>
      </c>
      <c r="C122" s="36">
        <f>+J100+J102+J105+J113-C102-C109-C113</f>
        <v>22733</v>
      </c>
      <c r="D122" s="36">
        <f>+K100+K102+K105+K113-D102-D109-D113</f>
        <v>162308</v>
      </c>
      <c r="E122" s="36">
        <f>+L100+L102+L105+L113-E102-E109-E113</f>
        <v>60016</v>
      </c>
      <c r="F122" s="36">
        <f>+M100+M102+M105+M113-F102-F109-F113</f>
        <v>-2956</v>
      </c>
      <c r="G122" s="63" t="s">
        <v>80</v>
      </c>
      <c r="H122" s="50" t="s">
        <v>81</v>
      </c>
      <c r="I122" s="36"/>
      <c r="J122" s="36"/>
      <c r="K122" s="36"/>
      <c r="L122" s="36"/>
      <c r="M122" s="36"/>
    </row>
    <row r="123" spans="2:14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</row>
    <row r="124" spans="2:14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</row>
    <row r="125" spans="2:14" ht="16" customHeight="1"/>
    <row r="126" spans="2:14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2:14" ht="5.25" customHeight="1">
      <c r="B127" s="8"/>
    </row>
    <row r="128" spans="2:14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</row>
    <row r="129" spans="2:15" ht="3" customHeight="1">
      <c r="B129" s="22"/>
    </row>
    <row r="130" spans="2:15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</row>
    <row r="131" spans="2:15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5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</row>
    <row r="133" spans="2:15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5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5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</row>
    <row r="136" spans="2:15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</row>
    <row r="137" spans="2:15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242101</v>
      </c>
      <c r="J137" s="38">
        <f>+C122</f>
        <v>22733</v>
      </c>
      <c r="K137" s="38">
        <f>+D122</f>
        <v>162308</v>
      </c>
      <c r="L137" s="38">
        <f>+E122</f>
        <v>60016</v>
      </c>
      <c r="M137" s="38">
        <f>+F122</f>
        <v>-2956</v>
      </c>
    </row>
    <row r="138" spans="2:15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</row>
    <row r="139" spans="2:15" s="13" customFormat="1" ht="16.149999999999999" customHeight="1">
      <c r="B139" s="33">
        <f t="shared" ref="B139" si="0">SUM(C139:F139)</f>
        <v>176212</v>
      </c>
      <c r="C139" s="33">
        <f>+C140+C141</f>
        <v>5460</v>
      </c>
      <c r="D139" s="33">
        <f>+D140+D141</f>
        <v>147172</v>
      </c>
      <c r="E139" s="33">
        <f>+E140+E141</f>
        <v>19676</v>
      </c>
      <c r="F139" s="33">
        <f>+F140+F141</f>
        <v>3904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5"/>
    </row>
    <row r="140" spans="2:15" s="15" customFormat="1" ht="15" customHeight="1">
      <c r="B140" s="34">
        <f>SUM(C140:F140)</f>
        <v>135244</v>
      </c>
      <c r="C140" s="34">
        <v>2823</v>
      </c>
      <c r="D140" s="34">
        <v>110433</v>
      </c>
      <c r="E140" s="34">
        <v>18671</v>
      </c>
      <c r="F140" s="34">
        <v>3317</v>
      </c>
      <c r="G140" s="62" t="s">
        <v>85</v>
      </c>
      <c r="H140" s="23" t="s">
        <v>137</v>
      </c>
      <c r="I140" s="34"/>
      <c r="J140" s="34"/>
      <c r="K140" s="34"/>
      <c r="L140" s="34"/>
      <c r="M140" s="34"/>
    </row>
    <row r="141" spans="2:15" s="15" customFormat="1" ht="27.65" customHeight="1">
      <c r="B141" s="34">
        <f t="shared" ref="B141" si="1">SUM(C141:F141)</f>
        <v>40968</v>
      </c>
      <c r="C141" s="34">
        <v>2637</v>
      </c>
      <c r="D141" s="34">
        <v>36739</v>
      </c>
      <c r="E141" s="34">
        <v>1005</v>
      </c>
      <c r="F141" s="34">
        <v>587</v>
      </c>
      <c r="G141" s="71" t="s">
        <v>86</v>
      </c>
      <c r="H141" s="25" t="s">
        <v>138</v>
      </c>
      <c r="I141" s="34"/>
      <c r="J141" s="34"/>
      <c r="K141" s="34"/>
      <c r="L141" s="34"/>
      <c r="M141" s="34"/>
    </row>
    <row r="142" spans="2:15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</row>
    <row r="143" spans="2:15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</row>
    <row r="144" spans="2:15" s="17" customFormat="1" ht="16" customHeight="1">
      <c r="B144" s="36">
        <f>+I137-B139</f>
        <v>65889</v>
      </c>
      <c r="C144" s="36">
        <f>+J137-C139</f>
        <v>17273</v>
      </c>
      <c r="D144" s="36">
        <f>+K137-D139</f>
        <v>15136</v>
      </c>
      <c r="E144" s="36">
        <f>+L137-E139</f>
        <v>40340</v>
      </c>
      <c r="F144" s="36">
        <f>+M137-F139</f>
        <v>-6860</v>
      </c>
      <c r="G144" s="63" t="s">
        <v>87</v>
      </c>
      <c r="H144" s="50" t="s">
        <v>88</v>
      </c>
      <c r="I144" s="36"/>
      <c r="J144" s="36"/>
      <c r="K144" s="36"/>
      <c r="L144" s="36"/>
      <c r="M144" s="36"/>
    </row>
    <row r="145" spans="2:13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</row>
    <row r="146" spans="2:13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</row>
    <row r="147" spans="2:13" ht="16" customHeight="1"/>
    <row r="148" spans="2:13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</row>
    <row r="149" spans="2:13" ht="16" customHeight="1"/>
    <row r="150" spans="2:13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</row>
    <row r="151" spans="2:13" ht="5.25" customHeight="1">
      <c r="B151" s="8"/>
    </row>
    <row r="152" spans="2:13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</row>
    <row r="153" spans="2:13" ht="3" customHeight="1">
      <c r="B153" s="22"/>
    </row>
    <row r="154" spans="2:13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</row>
    <row r="155" spans="2:13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3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</row>
    <row r="157" spans="2:13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3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3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</row>
    <row r="160" spans="2:13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</row>
    <row r="161" spans="2:13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242101</v>
      </c>
      <c r="J161" s="38">
        <f>+C122</f>
        <v>22733</v>
      </c>
      <c r="K161" s="38">
        <f>+D122</f>
        <v>162308</v>
      </c>
      <c r="L161" s="38">
        <f>+E122</f>
        <v>60016</v>
      </c>
      <c r="M161" s="38">
        <f>+F122</f>
        <v>-2956</v>
      </c>
    </row>
    <row r="162" spans="2:13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</row>
    <row r="163" spans="2:13" s="13" customFormat="1" ht="16.149999999999999" customHeight="1">
      <c r="B163" s="33">
        <f>+I16-I17-I18+B141-I20</f>
        <v>294321</v>
      </c>
      <c r="C163" s="33">
        <f>+J16-J17-J18+C141-J20</f>
        <v>50029</v>
      </c>
      <c r="D163" s="33">
        <f>+K16-K17-K18+D141-K20</f>
        <v>178876</v>
      </c>
      <c r="E163" s="33">
        <f>+L16-L17-L18+E141-L20</f>
        <v>59836</v>
      </c>
      <c r="F163" s="33">
        <f>+M16-M17-M18+F141-M20</f>
        <v>5580</v>
      </c>
      <c r="G163" s="61" t="s">
        <v>91</v>
      </c>
      <c r="H163" s="47" t="s">
        <v>92</v>
      </c>
      <c r="I163" s="33"/>
      <c r="J163" s="33"/>
      <c r="K163" s="33"/>
      <c r="L163" s="33"/>
      <c r="M163" s="33"/>
    </row>
    <row r="164" spans="2:13" s="15" customFormat="1" ht="16.149999999999999" customHeight="1">
      <c r="B164" s="34">
        <f>+B139</f>
        <v>176212</v>
      </c>
      <c r="C164" s="34">
        <f>+C139</f>
        <v>5460</v>
      </c>
      <c r="D164" s="34">
        <f>+D139</f>
        <v>147172</v>
      </c>
      <c r="E164" s="34">
        <f>+E139</f>
        <v>19676</v>
      </c>
      <c r="F164" s="34">
        <f>+F139</f>
        <v>3904</v>
      </c>
      <c r="G164" s="62" t="s">
        <v>93</v>
      </c>
      <c r="H164" s="23" t="s">
        <v>94</v>
      </c>
      <c r="I164" s="34"/>
      <c r="J164" s="34"/>
      <c r="K164" s="34"/>
      <c r="L164" s="34"/>
      <c r="M164" s="34"/>
    </row>
    <row r="165" spans="2:13" s="15" customFormat="1" ht="16.149999999999999" customHeight="1">
      <c r="B165" s="34">
        <f>+B163-B164</f>
        <v>118109</v>
      </c>
      <c r="C165" s="34">
        <f>+C163-C164</f>
        <v>44569</v>
      </c>
      <c r="D165" s="34">
        <f>+D163-D164</f>
        <v>31704</v>
      </c>
      <c r="E165" s="34">
        <f>+E163-E164</f>
        <v>40160</v>
      </c>
      <c r="F165" s="34">
        <f>+F163-F164</f>
        <v>1676</v>
      </c>
      <c r="G165" s="62" t="s">
        <v>95</v>
      </c>
      <c r="H165" s="23" t="s">
        <v>96</v>
      </c>
      <c r="I165" s="34"/>
      <c r="J165" s="34"/>
      <c r="K165" s="34"/>
      <c r="L165" s="34"/>
      <c r="M165" s="34"/>
    </row>
    <row r="166" spans="2:13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</row>
    <row r="167" spans="2:13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</row>
    <row r="168" spans="2:13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</row>
    <row r="169" spans="2:13" s="17" customFormat="1" ht="16.149999999999999" customHeight="1">
      <c r="B169" s="36">
        <f>+I161-B163-B166</f>
        <v>-52220</v>
      </c>
      <c r="C169" s="36">
        <f>+J161-C163-C166</f>
        <v>-27296</v>
      </c>
      <c r="D169" s="36">
        <f>+K161-D163-D166</f>
        <v>-16568</v>
      </c>
      <c r="E169" s="36">
        <f>+L161-E163-E166</f>
        <v>180</v>
      </c>
      <c r="F169" s="36">
        <f>+M161-F163-F166</f>
        <v>-8536</v>
      </c>
      <c r="G169" s="63" t="s">
        <v>97</v>
      </c>
      <c r="H169" s="50" t="s">
        <v>98</v>
      </c>
      <c r="I169" s="36"/>
      <c r="J169" s="36"/>
      <c r="K169" s="36"/>
      <c r="L169" s="36"/>
      <c r="M169" s="36"/>
    </row>
    <row r="170" spans="2:13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</row>
    <row r="171" spans="2:13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</row>
    <row r="172" spans="2:13" ht="16" customHeight="1"/>
    <row r="173" spans="2:13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</row>
    <row r="174" spans="2:13" ht="5.25" customHeight="1">
      <c r="B174" s="8"/>
    </row>
    <row r="175" spans="2:13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</row>
    <row r="176" spans="2:13" ht="3" customHeight="1">
      <c r="B176" s="22"/>
    </row>
    <row r="177" spans="2:13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</row>
    <row r="178" spans="2:13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3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</row>
    <row r="180" spans="2:13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3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3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</row>
    <row r="183" spans="2:13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</row>
    <row r="184" spans="2:13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65889</v>
      </c>
      <c r="J184" s="38">
        <f>+C144</f>
        <v>17273</v>
      </c>
      <c r="K184" s="38">
        <f>+D144</f>
        <v>15136</v>
      </c>
      <c r="L184" s="38">
        <f>+E144</f>
        <v>40340</v>
      </c>
      <c r="M184" s="38">
        <f>+F144</f>
        <v>-6860</v>
      </c>
    </row>
    <row r="185" spans="2:13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</row>
    <row r="186" spans="2:13" s="13" customFormat="1" ht="16.149999999999999" customHeight="1">
      <c r="B186" s="33">
        <f>+B187</f>
        <v>118109</v>
      </c>
      <c r="C186" s="33">
        <f>+C187</f>
        <v>44569</v>
      </c>
      <c r="D186" s="33">
        <f>+D187</f>
        <v>31704</v>
      </c>
      <c r="E186" s="33">
        <f>+E187</f>
        <v>40160</v>
      </c>
      <c r="F186" s="33">
        <f>+F187</f>
        <v>1676</v>
      </c>
      <c r="G186" s="61" t="s">
        <v>100</v>
      </c>
      <c r="H186" s="47" t="s">
        <v>101</v>
      </c>
      <c r="I186" s="33"/>
      <c r="J186" s="33"/>
      <c r="K186" s="33"/>
      <c r="L186" s="33"/>
      <c r="M186" s="33"/>
    </row>
    <row r="187" spans="2:13" s="15" customFormat="1" ht="16.149999999999999" customHeight="1">
      <c r="B187" s="34">
        <f t="shared" ref="B187:F188" si="2">+B165</f>
        <v>118109</v>
      </c>
      <c r="C187" s="34">
        <f t="shared" si="2"/>
        <v>44569</v>
      </c>
      <c r="D187" s="34">
        <f t="shared" si="2"/>
        <v>31704</v>
      </c>
      <c r="E187" s="34">
        <f t="shared" si="2"/>
        <v>40160</v>
      </c>
      <c r="F187" s="34">
        <f t="shared" si="2"/>
        <v>1676</v>
      </c>
      <c r="G187" s="62" t="s">
        <v>102</v>
      </c>
      <c r="H187" s="23" t="s">
        <v>103</v>
      </c>
      <c r="I187" s="34"/>
      <c r="J187" s="34"/>
      <c r="K187" s="34"/>
      <c r="L187" s="34"/>
      <c r="M187" s="34"/>
    </row>
    <row r="188" spans="2:13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</row>
    <row r="189" spans="2:13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</row>
    <row r="190" spans="2:13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</row>
    <row r="191" spans="2:13" s="17" customFormat="1" ht="16.149999999999999" customHeight="1">
      <c r="B191" s="36">
        <f>+I184-B186</f>
        <v>-52220</v>
      </c>
      <c r="C191" s="36">
        <f>+J184-C186</f>
        <v>-27296</v>
      </c>
      <c r="D191" s="36">
        <f>+K184-D186</f>
        <v>-16568</v>
      </c>
      <c r="E191" s="36">
        <f>+L184-E186</f>
        <v>180</v>
      </c>
      <c r="F191" s="36">
        <f>+M184-F186</f>
        <v>-8536</v>
      </c>
      <c r="G191" s="63" t="s">
        <v>97</v>
      </c>
      <c r="H191" s="50" t="s">
        <v>98</v>
      </c>
      <c r="I191" s="36"/>
      <c r="J191" s="36"/>
      <c r="K191" s="36"/>
      <c r="L191" s="36"/>
      <c r="M191" s="36"/>
    </row>
    <row r="192" spans="2:13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</row>
    <row r="193" spans="2:13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</row>
    <row r="194" spans="2:13" ht="16" customHeight="1"/>
    <row r="195" spans="2:13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</row>
    <row r="196" spans="2:13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</row>
    <row r="197" spans="2:13" ht="13" customHeight="1"/>
    <row r="198" spans="2:13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3" ht="5.25" customHeight="1">
      <c r="B199" s="8"/>
    </row>
    <row r="200" spans="2:13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</row>
    <row r="201" spans="2:13" ht="3" customHeight="1">
      <c r="B201" s="22"/>
    </row>
    <row r="202" spans="2:13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</row>
    <row r="203" spans="2:13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3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</row>
    <row r="205" spans="2:13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3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3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</row>
    <row r="208" spans="2:13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</row>
    <row r="209" spans="2:14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-52220</v>
      </c>
      <c r="J209" s="38">
        <f>+C191</f>
        <v>-27296</v>
      </c>
      <c r="K209" s="38">
        <f>+D191</f>
        <v>-16568</v>
      </c>
      <c r="L209" s="38">
        <f>+E191</f>
        <v>180</v>
      </c>
      <c r="M209" s="38">
        <f>+F191</f>
        <v>-8536</v>
      </c>
    </row>
    <row r="210" spans="2:14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</row>
    <row r="211" spans="2:14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21529</v>
      </c>
      <c r="J211" s="33">
        <f>+J212+J213+J214</f>
        <v>10533</v>
      </c>
      <c r="K211" s="33">
        <f>+K212+K213+K214</f>
        <v>14690</v>
      </c>
      <c r="L211" s="33">
        <f>+L212+L213+L214</f>
        <v>5580</v>
      </c>
      <c r="M211" s="33">
        <f>+M212+M213+M214</f>
        <v>87</v>
      </c>
    </row>
    <row r="212" spans="2:14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5512</v>
      </c>
      <c r="J212" s="34">
        <v>198</v>
      </c>
      <c r="K212" s="34">
        <v>3072</v>
      </c>
      <c r="L212" s="34">
        <v>2242</v>
      </c>
      <c r="M212" s="34">
        <v>0</v>
      </c>
    </row>
    <row r="213" spans="2:14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14550</v>
      </c>
      <c r="J213" s="34">
        <v>9307</v>
      </c>
      <c r="K213" s="34">
        <v>4911</v>
      </c>
      <c r="L213" s="34">
        <v>316</v>
      </c>
      <c r="M213" s="34">
        <v>16</v>
      </c>
    </row>
    <row r="214" spans="2:14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1467</v>
      </c>
      <c r="J214" s="34">
        <v>1028</v>
      </c>
      <c r="K214" s="34">
        <v>6707</v>
      </c>
      <c r="L214" s="34">
        <v>3022</v>
      </c>
      <c r="M214" s="34">
        <v>71</v>
      </c>
    </row>
    <row r="215" spans="2:14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</row>
    <row r="216" spans="2:14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185</v>
      </c>
      <c r="K216" s="35">
        <v>6287</v>
      </c>
      <c r="L216" s="35">
        <v>2818</v>
      </c>
      <c r="M216" s="35">
        <v>71</v>
      </c>
    </row>
    <row r="217" spans="2:14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-13469</v>
      </c>
      <c r="J217" s="33">
        <f>+J218+J219+J220</f>
        <v>-14785</v>
      </c>
      <c r="K217" s="33">
        <f>+K218+K219+K220</f>
        <v>-6960</v>
      </c>
      <c r="L217" s="33">
        <f>+L218+L219+L220</f>
        <v>-1078</v>
      </c>
      <c r="M217" s="33">
        <f>+M218+M219+M220</f>
        <v>-7</v>
      </c>
    </row>
    <row r="218" spans="2:14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</row>
    <row r="219" spans="2:14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-10479</v>
      </c>
      <c r="J219" s="34">
        <v>-5375</v>
      </c>
      <c r="K219" s="34">
        <v>-4396</v>
      </c>
      <c r="L219" s="34">
        <v>-708</v>
      </c>
      <c r="M219" s="34">
        <v>0</v>
      </c>
    </row>
    <row r="220" spans="2:14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-2990</v>
      </c>
      <c r="J220" s="34">
        <v>-9410</v>
      </c>
      <c r="K220" s="34">
        <v>-2564</v>
      </c>
      <c r="L220" s="34">
        <v>-370</v>
      </c>
      <c r="M220" s="34">
        <v>-7</v>
      </c>
      <c r="N220" s="60"/>
    </row>
    <row r="221" spans="2:14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</row>
    <row r="222" spans="2:14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-7035</v>
      </c>
      <c r="K222" s="35">
        <v>-2098</v>
      </c>
      <c r="L222" s="35">
        <v>-221</v>
      </c>
      <c r="M222" s="35">
        <v>-7</v>
      </c>
    </row>
    <row r="223" spans="2:14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</row>
    <row r="224" spans="2:14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</row>
    <row r="225" spans="2:13" s="17" customFormat="1" ht="30.65" customHeight="1">
      <c r="B225" s="36">
        <f>+I209+I211+I217</f>
        <v>-44160</v>
      </c>
      <c r="C225" s="36">
        <f>+J209+J211+J217</f>
        <v>-31548</v>
      </c>
      <c r="D225" s="36">
        <f>+K209+K211+K217</f>
        <v>-8838</v>
      </c>
      <c r="E225" s="36">
        <f>+L209+L211+L217</f>
        <v>4682</v>
      </c>
      <c r="F225" s="36">
        <f>+M209+M211+M217</f>
        <v>-8456</v>
      </c>
      <c r="G225" s="73" t="s">
        <v>147</v>
      </c>
      <c r="H225" s="80" t="s">
        <v>115</v>
      </c>
      <c r="I225" s="44"/>
      <c r="J225" s="44"/>
      <c r="K225" s="44"/>
      <c r="L225" s="44"/>
      <c r="M225" s="44"/>
    </row>
    <row r="226" spans="2:13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</row>
    <row r="227" spans="2:13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</row>
    <row r="228" spans="2:13" ht="16" customHeight="1"/>
    <row r="229" spans="2:13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</row>
    <row r="230" spans="2:13" ht="5.25" customHeight="1">
      <c r="B230" s="8"/>
    </row>
    <row r="231" spans="2:13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</row>
    <row r="232" spans="2:13" ht="3" customHeight="1">
      <c r="B232" s="22"/>
    </row>
    <row r="233" spans="2:13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</row>
    <row r="234" spans="2:13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3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</row>
    <row r="236" spans="2:13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3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3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</row>
    <row r="239" spans="2:13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</row>
    <row r="240" spans="2:13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-44160</v>
      </c>
      <c r="J240" s="38">
        <f>+C225</f>
        <v>-31548</v>
      </c>
      <c r="K240" s="38">
        <f>+D225</f>
        <v>-8838</v>
      </c>
      <c r="L240" s="38">
        <f>+E225</f>
        <v>4682</v>
      </c>
      <c r="M240" s="38">
        <f>+F225</f>
        <v>-8456</v>
      </c>
    </row>
    <row r="241" spans="2:13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</row>
    <row r="242" spans="2:13" s="15" customFormat="1" ht="14">
      <c r="B242" s="33">
        <f>B243+B245+B246</f>
        <v>43728</v>
      </c>
      <c r="C242" s="33">
        <f t="shared" ref="C242:F242" si="3">C243+C245+C246</f>
        <v>11126</v>
      </c>
      <c r="D242" s="33">
        <f t="shared" si="3"/>
        <v>19908</v>
      </c>
      <c r="E242" s="33">
        <f t="shared" si="3"/>
        <v>12397</v>
      </c>
      <c r="F242" s="33">
        <f t="shared" si="3"/>
        <v>297</v>
      </c>
      <c r="G242" s="47" t="s">
        <v>220</v>
      </c>
      <c r="H242" s="47" t="s">
        <v>221</v>
      </c>
      <c r="I242" s="34"/>
      <c r="J242" s="34"/>
      <c r="K242" s="34"/>
      <c r="L242" s="34"/>
      <c r="M242" s="34"/>
    </row>
    <row r="243" spans="2:13" s="13" customFormat="1" ht="14">
      <c r="B243" s="37">
        <v>44321</v>
      </c>
      <c r="C243" s="37">
        <v>11818</v>
      </c>
      <c r="D243" s="37">
        <v>19825</v>
      </c>
      <c r="E243" s="37">
        <v>12381</v>
      </c>
      <c r="F243" s="37">
        <v>297</v>
      </c>
      <c r="G243" s="51" t="s">
        <v>139</v>
      </c>
      <c r="H243" s="51" t="s">
        <v>140</v>
      </c>
      <c r="I243" s="33"/>
      <c r="J243" s="33"/>
      <c r="K243" s="33"/>
      <c r="L243" s="33"/>
      <c r="M243" s="33"/>
    </row>
    <row r="244" spans="2:13" s="13" customFormat="1" ht="14">
      <c r="B244" s="33">
        <f>-B25</f>
        <v>-35306</v>
      </c>
      <c r="C244" s="33">
        <f t="shared" ref="C244:F244" si="4">-C25</f>
        <v>-11935</v>
      </c>
      <c r="D244" s="33">
        <f t="shared" si="4"/>
        <v>-15124</v>
      </c>
      <c r="E244" s="33">
        <f t="shared" si="4"/>
        <v>-7867</v>
      </c>
      <c r="F244" s="33">
        <f t="shared" si="4"/>
        <v>-380</v>
      </c>
      <c r="G244" s="47" t="s">
        <v>118</v>
      </c>
      <c r="H244" s="47" t="s">
        <v>15</v>
      </c>
      <c r="I244" s="33"/>
      <c r="J244" s="33"/>
      <c r="K244" s="33"/>
      <c r="L244" s="33"/>
      <c r="M244" s="33"/>
    </row>
    <row r="245" spans="2:13" s="13" customFormat="1" ht="14">
      <c r="B245" s="37">
        <v>-607</v>
      </c>
      <c r="C245" s="37">
        <v>-706</v>
      </c>
      <c r="D245" s="37">
        <v>83</v>
      </c>
      <c r="E245" s="37">
        <v>16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</row>
    <row r="246" spans="2:13" s="13" customFormat="1" ht="36" customHeight="1">
      <c r="B246" s="37">
        <v>14</v>
      </c>
      <c r="C246" s="37">
        <v>14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</row>
    <row r="247" spans="2:13" s="13" customFormat="1" ht="28">
      <c r="B247" s="33">
        <v>87</v>
      </c>
      <c r="C247" s="33">
        <v>-469</v>
      </c>
      <c r="D247" s="33">
        <v>104</v>
      </c>
      <c r="E247" s="33">
        <v>452</v>
      </c>
      <c r="F247" s="33">
        <v>0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3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</row>
    <row r="249" spans="2:13" s="17" customFormat="1" ht="16.149999999999999" customHeight="1">
      <c r="B249" s="36">
        <f>+I240-B243-B244-B245-B247-B246</f>
        <v>-52669</v>
      </c>
      <c r="C249" s="36">
        <f t="shared" ref="C249:F249" si="5">+J240-C243-C244-C245-C247-C246</f>
        <v>-30270</v>
      </c>
      <c r="D249" s="36">
        <f t="shared" si="5"/>
        <v>-13726</v>
      </c>
      <c r="E249" s="36">
        <f t="shared" si="5"/>
        <v>-300</v>
      </c>
      <c r="F249" s="36">
        <f t="shared" si="5"/>
        <v>-8373</v>
      </c>
      <c r="G249" s="50" t="s">
        <v>117</v>
      </c>
      <c r="H249" s="50" t="s">
        <v>148</v>
      </c>
      <c r="I249" s="36"/>
      <c r="J249" s="36"/>
      <c r="K249" s="36"/>
      <c r="L249" s="36"/>
      <c r="M249" s="36"/>
    </row>
    <row r="250" spans="2:13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</row>
    <row r="251" spans="2:13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</row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3" priority="2" operator="notEqual">
      <formula>B47+B48</formula>
    </cfRule>
  </conditionalFormatting>
  <conditionalFormatting sqref="B109:F109">
    <cfRule type="cellIs" dxfId="2" priority="1" operator="notEqual">
      <formula>B110+B111+B112</formula>
    </cfRule>
  </conditionalFormatting>
  <hyperlinks>
    <hyperlink ref="M4" location="Indice!A1" display="indice" xr:uid="{13D0C251-860D-4DD6-B556-04719B97C7DC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27FC5-01B9-4E87-8AA5-59F0906AFA9A}">
  <sheetPr>
    <tabColor theme="6" tint="0.39997558519241921"/>
  </sheetPr>
  <dimension ref="A1:J251"/>
  <sheetViews>
    <sheetView zoomScaleNormal="100" workbookViewId="0">
      <pane ySplit="4" topLeftCell="A238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298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55518</v>
      </c>
      <c r="H16" s="33">
        <f>+C46+C51+C52+C21+C25</f>
        <v>37265</v>
      </c>
      <c r="I16" s="33">
        <f>+D46+D51+D52+D21+D25</f>
        <v>18253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3118</v>
      </c>
      <c r="H17" s="34">
        <v>406</v>
      </c>
      <c r="I17" s="34">
        <v>2712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3601</v>
      </c>
      <c r="H18" s="34">
        <v>153</v>
      </c>
      <c r="I18" s="34">
        <v>3448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48799</v>
      </c>
      <c r="H19" s="34">
        <f>+H16-H17-H18</f>
        <v>36706</v>
      </c>
      <c r="I19" s="34">
        <f>+I16-I17-I18</f>
        <v>12093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1407</v>
      </c>
      <c r="H20" s="42">
        <v>1143</v>
      </c>
      <c r="I20" s="42">
        <v>264</v>
      </c>
    </row>
    <row r="21" spans="2:9" s="13" customFormat="1" ht="16.149999999999999" customHeight="1">
      <c r="B21" s="33">
        <v>14490</v>
      </c>
      <c r="C21" s="33">
        <v>8242</v>
      </c>
      <c r="D21" s="33">
        <v>6248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41028</v>
      </c>
      <c r="C23" s="36">
        <f>+H16-C21</f>
        <v>29023</v>
      </c>
      <c r="D23" s="36">
        <f>+I16-D21</f>
        <v>12005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11935</v>
      </c>
      <c r="C25" s="33">
        <v>7376</v>
      </c>
      <c r="D25" s="33">
        <v>4559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29093</v>
      </c>
      <c r="C27" s="36">
        <f>+C23-C25</f>
        <v>21647</v>
      </c>
      <c r="D27" s="36">
        <f>+D23-D25</f>
        <v>7446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29093</v>
      </c>
      <c r="H44" s="38">
        <f>+C27</f>
        <v>21647</v>
      </c>
      <c r="I44" s="38">
        <f>+D27</f>
        <v>7446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28871</v>
      </c>
      <c r="C46" s="33">
        <v>21605</v>
      </c>
      <c r="D46" s="33">
        <v>7266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22689</v>
      </c>
      <c r="C47" s="34">
        <v>16639</v>
      </c>
      <c r="D47" s="34">
        <v>6050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6182</v>
      </c>
      <c r="C48" s="34">
        <f>SUM(C49:C50)</f>
        <v>4966</v>
      </c>
      <c r="D48" s="34">
        <f>SUM(D49:D50)</f>
        <v>1216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3454</v>
      </c>
      <c r="C49" s="84">
        <v>2274</v>
      </c>
      <c r="D49" s="84">
        <v>1180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2728</v>
      </c>
      <c r="C50" s="84">
        <v>2692</v>
      </c>
      <c r="D50" s="84">
        <v>36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222</v>
      </c>
      <c r="C51" s="33">
        <v>42</v>
      </c>
      <c r="D51" s="33">
        <v>180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117353</v>
      </c>
      <c r="H70" s="33">
        <f>+H71+H75</f>
        <v>115080</v>
      </c>
      <c r="I70" s="33">
        <f>+I71+I75</f>
        <v>2273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109777</v>
      </c>
      <c r="H71" s="34">
        <f>+H72+H73+H74</f>
        <v>109397</v>
      </c>
      <c r="I71" s="34">
        <f>+I72+I73+I74</f>
        <v>380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85184</v>
      </c>
      <c r="H72" s="34">
        <v>85184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137</v>
      </c>
      <c r="H73" s="34">
        <v>137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24456</v>
      </c>
      <c r="H74" s="34">
        <v>24076</v>
      </c>
      <c r="I74" s="34">
        <v>380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7576</v>
      </c>
      <c r="H75" s="34">
        <v>5683</v>
      </c>
      <c r="I75" s="34">
        <v>1893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-9972</v>
      </c>
      <c r="H76" s="33">
        <f>+H77+H78</f>
        <v>-8097</v>
      </c>
      <c r="I76" s="33">
        <f>+I77+I78</f>
        <v>-1875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-5380</v>
      </c>
      <c r="H77" s="34">
        <v>-5374</v>
      </c>
      <c r="I77" s="34">
        <v>-6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-4592</v>
      </c>
      <c r="H78" s="34">
        <v>-2723</v>
      </c>
      <c r="I78" s="34">
        <v>-1869</v>
      </c>
    </row>
    <row r="79" spans="2:9" s="13" customFormat="1" ht="16.149999999999999" customHeight="1">
      <c r="B79" s="33">
        <f>+B80+B81+B82</f>
        <v>30266</v>
      </c>
      <c r="C79" s="33">
        <f>+C80+C81+C82</f>
        <v>29231</v>
      </c>
      <c r="D79" s="33">
        <f>+D80+D81+D82</f>
        <v>1306</v>
      </c>
      <c r="E79" s="61" t="s">
        <v>48</v>
      </c>
      <c r="F79" s="47" t="s">
        <v>49</v>
      </c>
      <c r="G79" s="33">
        <f>G80+G81+G82</f>
        <v>11981</v>
      </c>
      <c r="H79" s="33">
        <f>+H80+H81+H82</f>
        <v>10606</v>
      </c>
      <c r="I79" s="33">
        <f>+I80+I81+I82</f>
        <v>1646</v>
      </c>
    </row>
    <row r="80" spans="2:9" s="15" customFormat="1" ht="16.149999999999999" customHeight="1">
      <c r="B80" s="34">
        <v>30263</v>
      </c>
      <c r="C80" s="43">
        <v>29228</v>
      </c>
      <c r="D80" s="43">
        <v>1306</v>
      </c>
      <c r="E80" s="23" t="s">
        <v>50</v>
      </c>
      <c r="F80" s="23" t="s">
        <v>133</v>
      </c>
      <c r="G80" s="43">
        <v>6737</v>
      </c>
      <c r="H80" s="43">
        <v>5742</v>
      </c>
      <c r="I80" s="43">
        <v>1266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4640</v>
      </c>
      <c r="H81" s="43">
        <v>4260</v>
      </c>
      <c r="I81" s="43">
        <v>380</v>
      </c>
    </row>
    <row r="82" spans="2:9" s="15" customFormat="1" ht="16.149999999999999" customHeight="1">
      <c r="B82" s="34">
        <v>3</v>
      </c>
      <c r="C82" s="43">
        <v>3</v>
      </c>
      <c r="D82" s="43">
        <v>0</v>
      </c>
      <c r="E82" s="23" t="s">
        <v>53</v>
      </c>
      <c r="F82" s="23" t="s">
        <v>54</v>
      </c>
      <c r="G82" s="43">
        <v>604</v>
      </c>
      <c r="H82" s="43">
        <v>604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89096</v>
      </c>
      <c r="C85" s="36">
        <f>+H68+H70+H76+H79-C79</f>
        <v>88358</v>
      </c>
      <c r="D85" s="36">
        <f>+I68+I70+I76+I79-D79</f>
        <v>738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89096</v>
      </c>
      <c r="H100" s="38">
        <f>+C85</f>
        <v>88358</v>
      </c>
      <c r="I100" s="38">
        <f>+D85</f>
        <v>738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196</v>
      </c>
      <c r="C102" s="33">
        <f>+C103+C104</f>
        <v>0</v>
      </c>
      <c r="D102" s="33">
        <f>+D103+D104</f>
        <v>196</v>
      </c>
      <c r="E102" s="61" t="s">
        <v>58</v>
      </c>
      <c r="F102" s="47" t="s">
        <v>59</v>
      </c>
      <c r="G102" s="33">
        <f>+G103+G104</f>
        <v>107089</v>
      </c>
      <c r="H102" s="33">
        <f>+H103+H104</f>
        <v>106759</v>
      </c>
      <c r="I102" s="33">
        <f>+I103+I104</f>
        <v>330</v>
      </c>
    </row>
    <row r="103" spans="2:9" s="15" customFormat="1" ht="16.149999999999999" customHeight="1">
      <c r="B103" s="34">
        <v>196</v>
      </c>
      <c r="C103" s="34">
        <v>0</v>
      </c>
      <c r="D103" s="34">
        <v>196</v>
      </c>
      <c r="E103" s="62" t="s">
        <v>60</v>
      </c>
      <c r="F103" s="23" t="s">
        <v>61</v>
      </c>
      <c r="G103" s="34">
        <v>106056</v>
      </c>
      <c r="H103" s="34">
        <v>106056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1033</v>
      </c>
      <c r="H104" s="34">
        <v>703</v>
      </c>
      <c r="I104" s="34">
        <v>330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9848</v>
      </c>
      <c r="H105" s="33">
        <f>+H106+H107+H108</f>
        <v>7112</v>
      </c>
      <c r="I105" s="33">
        <f>+I106+I107+I108</f>
        <v>2736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2238</v>
      </c>
      <c r="H106" s="34">
        <v>0</v>
      </c>
      <c r="I106" s="34">
        <v>2238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6332</v>
      </c>
      <c r="H107" s="34">
        <v>6296</v>
      </c>
      <c r="I107" s="34">
        <v>36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1278</v>
      </c>
      <c r="H108" s="34">
        <v>816</v>
      </c>
      <c r="I108" s="34">
        <v>462</v>
      </c>
    </row>
    <row r="109" spans="2:9" s="13" customFormat="1" ht="14">
      <c r="B109" s="33">
        <v>26412</v>
      </c>
      <c r="C109" s="33">
        <v>24161</v>
      </c>
      <c r="D109" s="33">
        <v>2251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22810</v>
      </c>
      <c r="C111" s="34">
        <v>20630</v>
      </c>
      <c r="D111" s="34">
        <v>2180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3602</v>
      </c>
      <c r="C112" s="34">
        <v>3531</v>
      </c>
      <c r="D112" s="34">
        <v>71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182868</v>
      </c>
      <c r="C113" s="33">
        <f>+C114+C115+C116+C117+C118+C119</f>
        <v>190294</v>
      </c>
      <c r="D113" s="33">
        <f>+D114+D115+D116+D117+D118+D119</f>
        <v>2546</v>
      </c>
      <c r="E113" s="61" t="s">
        <v>69</v>
      </c>
      <c r="F113" s="47" t="s">
        <v>70</v>
      </c>
      <c r="G113" s="33">
        <f>+G114+G115+G116+G117+G118+G119</f>
        <v>26176</v>
      </c>
      <c r="H113" s="33">
        <f>+H114+H115+H116+H117+H118+H119</f>
        <v>23770</v>
      </c>
      <c r="I113" s="33">
        <f>+I114+I115+I116+I117+I118+I119</f>
        <v>12378</v>
      </c>
    </row>
    <row r="114" spans="2:10" s="15" customFormat="1" ht="16.149999999999999" customHeight="1">
      <c r="B114" s="34">
        <v>44</v>
      </c>
      <c r="C114" s="34">
        <v>12</v>
      </c>
      <c r="D114" s="34">
        <v>32</v>
      </c>
      <c r="E114" s="62" t="s">
        <v>71</v>
      </c>
      <c r="F114" s="23" t="s">
        <v>72</v>
      </c>
      <c r="G114" s="34">
        <f>SUM(H114:I114)</f>
        <v>1169</v>
      </c>
      <c r="H114" s="34">
        <v>146</v>
      </c>
      <c r="I114" s="34">
        <v>1023</v>
      </c>
    </row>
    <row r="115" spans="2:10" s="15" customFormat="1" ht="16.149999999999999" customHeight="1">
      <c r="B115" s="34">
        <v>1024</v>
      </c>
      <c r="C115" s="34">
        <v>0</v>
      </c>
      <c r="D115" s="34">
        <v>1024</v>
      </c>
      <c r="E115" s="62" t="s">
        <v>73</v>
      </c>
      <c r="F115" s="23" t="s">
        <v>74</v>
      </c>
      <c r="G115" s="34">
        <f>SUM(H115:I115)</f>
        <v>17</v>
      </c>
      <c r="H115" s="34">
        <v>11</v>
      </c>
      <c r="I115" s="34">
        <v>6</v>
      </c>
    </row>
    <row r="116" spans="2:10" s="15" customFormat="1" ht="16.149999999999999" customHeight="1">
      <c r="B116" s="34">
        <v>165688</v>
      </c>
      <c r="C116" s="34">
        <v>175101</v>
      </c>
      <c r="D116" s="34">
        <v>559</v>
      </c>
      <c r="E116" s="62" t="s">
        <v>75</v>
      </c>
      <c r="F116" s="23" t="s">
        <v>160</v>
      </c>
      <c r="G116" s="34">
        <v>17662</v>
      </c>
      <c r="H116" s="34">
        <v>17659</v>
      </c>
      <c r="I116" s="34">
        <v>9975</v>
      </c>
    </row>
    <row r="117" spans="2:10" s="15" customFormat="1" ht="16.149999999999999" customHeight="1">
      <c r="B117" s="34">
        <v>1691</v>
      </c>
      <c r="C117" s="34">
        <v>1290</v>
      </c>
      <c r="D117" s="34">
        <v>401</v>
      </c>
      <c r="E117" s="62" t="s">
        <v>76</v>
      </c>
      <c r="F117" s="23" t="s">
        <v>77</v>
      </c>
      <c r="G117" s="34">
        <v>4287</v>
      </c>
      <c r="H117" s="34">
        <v>3775</v>
      </c>
      <c r="I117" s="34">
        <v>512</v>
      </c>
    </row>
    <row r="118" spans="2:10" s="15" customFormat="1" ht="16.149999999999999" customHeight="1">
      <c r="B118" s="34">
        <v>3355</v>
      </c>
      <c r="C118" s="34">
        <v>2825</v>
      </c>
      <c r="D118" s="34">
        <v>530</v>
      </c>
      <c r="E118" s="23" t="s">
        <v>78</v>
      </c>
      <c r="F118" s="23" t="s">
        <v>79</v>
      </c>
      <c r="G118" s="34">
        <v>3041</v>
      </c>
      <c r="H118" s="34">
        <v>2179</v>
      </c>
      <c r="I118" s="34">
        <v>862</v>
      </c>
    </row>
    <row r="119" spans="2:10" s="46" customFormat="1" ht="16.149999999999999" customHeight="1">
      <c r="B119" s="34">
        <v>11066</v>
      </c>
      <c r="C119" s="34">
        <v>11066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22733</v>
      </c>
      <c r="C122" s="36">
        <f>+H100+H102+H105+H113-C102-C109-C113</f>
        <v>11544</v>
      </c>
      <c r="D122" s="36">
        <f>+I100+I102+I105+I113-D102-D109-D113</f>
        <v>11189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22733</v>
      </c>
      <c r="H137" s="38">
        <f>+C122</f>
        <v>11544</v>
      </c>
      <c r="I137" s="38">
        <f>+D122</f>
        <v>11189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5460</v>
      </c>
      <c r="C139" s="33">
        <f>+C140+C141</f>
        <v>3828</v>
      </c>
      <c r="D139" s="33">
        <f>+D140+D141</f>
        <v>1632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2823</v>
      </c>
      <c r="C140" s="34">
        <v>1960</v>
      </c>
      <c r="D140" s="34">
        <v>863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2637</v>
      </c>
      <c r="C141" s="34">
        <v>1868</v>
      </c>
      <c r="D141" s="34">
        <v>769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17273</v>
      </c>
      <c r="C144" s="36">
        <f>+H137-C139</f>
        <v>7716</v>
      </c>
      <c r="D144" s="36">
        <f>+I137-D139</f>
        <v>9557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22733</v>
      </c>
      <c r="H161" s="38">
        <f>+C122</f>
        <v>11544</v>
      </c>
      <c r="I161" s="38">
        <f>+D122</f>
        <v>11189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50029</v>
      </c>
      <c r="C163" s="33">
        <f>+H16-H17-H18+C141-H20</f>
        <v>37431</v>
      </c>
      <c r="D163" s="33">
        <f>+I16-I17-I18+D141-I20</f>
        <v>12598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5460</v>
      </c>
      <c r="C164" s="34">
        <f>+C139</f>
        <v>3828</v>
      </c>
      <c r="D164" s="34">
        <f>+D139</f>
        <v>1632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44569</v>
      </c>
      <c r="C165" s="34">
        <f>+C163-C164</f>
        <v>33603</v>
      </c>
      <c r="D165" s="34">
        <f>+D163-D164</f>
        <v>10966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-27296</v>
      </c>
      <c r="C169" s="36">
        <f>+H161-C163-C166</f>
        <v>-25887</v>
      </c>
      <c r="D169" s="36">
        <f>+I161-D163-D166</f>
        <v>-1409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17273</v>
      </c>
      <c r="H184" s="38">
        <f>+C144</f>
        <v>7716</v>
      </c>
      <c r="I184" s="38">
        <f>+D144</f>
        <v>9557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44569</v>
      </c>
      <c r="C186" s="33">
        <f>+C187</f>
        <v>33603</v>
      </c>
      <c r="D186" s="33">
        <f>+D187</f>
        <v>10966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44569</v>
      </c>
      <c r="C187" s="34">
        <f t="shared" si="0"/>
        <v>33603</v>
      </c>
      <c r="D187" s="34">
        <f t="shared" si="0"/>
        <v>10966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-27296</v>
      </c>
      <c r="C191" s="36">
        <f>+H184-C186</f>
        <v>-25887</v>
      </c>
      <c r="D191" s="36">
        <f>+I184-D186</f>
        <v>-1409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-27296</v>
      </c>
      <c r="H209" s="38">
        <f>+C191</f>
        <v>-25887</v>
      </c>
      <c r="I209" s="38">
        <f>+D191</f>
        <v>-1409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10533</v>
      </c>
      <c r="H211" s="33">
        <f>+H212+H213+H214</f>
        <v>9102</v>
      </c>
      <c r="I211" s="33">
        <f>+I212+I213+I214</f>
        <v>7714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198</v>
      </c>
      <c r="H212" s="34">
        <v>198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9307</v>
      </c>
      <c r="H213" s="34">
        <v>8803</v>
      </c>
      <c r="I213" s="34">
        <v>504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1028</v>
      </c>
      <c r="H214" s="34">
        <v>101</v>
      </c>
      <c r="I214" s="34">
        <v>7210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185</v>
      </c>
      <c r="H216" s="35">
        <v>46</v>
      </c>
      <c r="I216" s="35">
        <v>6422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-14785</v>
      </c>
      <c r="H217" s="33">
        <f>+H218+H219+H220</f>
        <v>-18745</v>
      </c>
      <c r="I217" s="33">
        <f>+I218+I219+I220</f>
        <v>-2323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-5375</v>
      </c>
      <c r="H219" s="34">
        <v>-4189</v>
      </c>
      <c r="I219" s="34">
        <v>-1186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-9410</v>
      </c>
      <c r="H220" s="34">
        <v>-14556</v>
      </c>
      <c r="I220" s="34">
        <v>-1137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-7035</v>
      </c>
      <c r="H222" s="35">
        <v>-12566</v>
      </c>
      <c r="I222" s="35">
        <v>-752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-31548</v>
      </c>
      <c r="C225" s="36">
        <f>+H209+H211+H217</f>
        <v>-35530</v>
      </c>
      <c r="D225" s="36">
        <f>+I209+I211+I217</f>
        <v>3982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-31548</v>
      </c>
      <c r="H240" s="38">
        <f>+C225</f>
        <v>-35530</v>
      </c>
      <c r="I240" s="38">
        <f>+D225</f>
        <v>3982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5" customFormat="1" ht="14">
      <c r="B242" s="33">
        <f>B243+B245+B246</f>
        <v>11126</v>
      </c>
      <c r="C242" s="33">
        <f t="shared" ref="C242:D242" si="1">C243+C245+C246</f>
        <v>6439</v>
      </c>
      <c r="D242" s="33">
        <f t="shared" si="1"/>
        <v>4687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11818</v>
      </c>
      <c r="C243" s="37">
        <v>7097</v>
      </c>
      <c r="D243" s="37">
        <v>4721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-11935</v>
      </c>
      <c r="C244" s="33">
        <v>-7376</v>
      </c>
      <c r="D244" s="33">
        <v>-4559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-706</v>
      </c>
      <c r="C245" s="37">
        <v>-672</v>
      </c>
      <c r="D245" s="37">
        <v>-34</v>
      </c>
      <c r="E245" s="51" t="s">
        <v>290</v>
      </c>
      <c r="F245" s="111" t="s">
        <v>292</v>
      </c>
      <c r="G245" s="33"/>
      <c r="H245" s="33"/>
      <c r="I245" s="33"/>
    </row>
    <row r="246" spans="2:9" s="13" customFormat="1" ht="14">
      <c r="B246" s="37">
        <v>14</v>
      </c>
      <c r="C246" s="37">
        <v>14</v>
      </c>
      <c r="D246" s="37">
        <v>0</v>
      </c>
      <c r="E246" s="51" t="s">
        <v>291</v>
      </c>
      <c r="F246" s="111" t="s">
        <v>293</v>
      </c>
      <c r="G246" s="33"/>
      <c r="H246" s="33"/>
      <c r="I246" s="33"/>
    </row>
    <row r="247" spans="2:9" s="13" customFormat="1" ht="14">
      <c r="B247" s="33">
        <v>-469</v>
      </c>
      <c r="C247" s="33">
        <v>88</v>
      </c>
      <c r="D247" s="33">
        <v>-557</v>
      </c>
      <c r="E247" s="47" t="s">
        <v>141</v>
      </c>
      <c r="F247" s="83" t="s">
        <v>142</v>
      </c>
      <c r="G247" s="33"/>
      <c r="H247" s="33"/>
      <c r="I247" s="33"/>
    </row>
    <row r="248" spans="2:9" s="15" customFormat="1" ht="5.15" customHeight="1">
      <c r="B248" s="34"/>
      <c r="C248" s="34"/>
      <c r="D248" s="34"/>
      <c r="E248" s="14"/>
      <c r="F248" s="59"/>
      <c r="G248" s="34"/>
      <c r="H248" s="34"/>
      <c r="I248" s="34"/>
    </row>
    <row r="249" spans="2:9" s="17" customFormat="1" ht="16.149999999999999" customHeight="1">
      <c r="B249" s="36">
        <f>+G240-B243-B244-B245-B247-B246</f>
        <v>-30270</v>
      </c>
      <c r="C249" s="36">
        <f t="shared" ref="C249:D249" si="2">+H240-C243-C244-C245-C247-C246</f>
        <v>-34681</v>
      </c>
      <c r="D249" s="36">
        <f t="shared" si="2"/>
        <v>4411</v>
      </c>
      <c r="E249" s="50" t="s">
        <v>117</v>
      </c>
      <c r="F249" s="50" t="s">
        <v>148</v>
      </c>
      <c r="G249" s="36"/>
      <c r="H249" s="36"/>
      <c r="I249" s="36"/>
    </row>
    <row r="250" spans="2:9" s="12" customFormat="1" ht="9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1" priority="2" operator="notEqual">
      <formula>B47+B48</formula>
    </cfRule>
  </conditionalFormatting>
  <conditionalFormatting sqref="B109:D109">
    <cfRule type="cellIs" dxfId="0" priority="1" operator="notEqual">
      <formula>B110+B111+B112</formula>
    </cfRule>
  </conditionalFormatting>
  <hyperlinks>
    <hyperlink ref="I4" location="Indice!A1" display="indice" xr:uid="{E972BE27-0AC7-4323-9100-FA7CACD9FA5A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P251"/>
  <sheetViews>
    <sheetView zoomScaleNormal="100" workbookViewId="0">
      <pane ySplit="4" topLeftCell="A100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236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87158</v>
      </c>
      <c r="J16" s="33">
        <f>+C46+C51+C52+C21+C25</f>
        <v>27274</v>
      </c>
      <c r="K16" s="33">
        <f>+D46+D51+D52+D21+D25</f>
        <v>33198</v>
      </c>
      <c r="L16" s="33">
        <f>+E46+E51+E52+E21+E25</f>
        <v>18368</v>
      </c>
      <c r="M16" s="33">
        <f>+F46+F51+F52+F21+F25</f>
        <v>8318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4764</v>
      </c>
      <c r="J17" s="34">
        <v>1153</v>
      </c>
      <c r="K17" s="34">
        <v>1247</v>
      </c>
      <c r="L17" s="34">
        <v>2065</v>
      </c>
      <c r="M17" s="34">
        <v>299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2846</v>
      </c>
      <c r="J18" s="34">
        <v>1057</v>
      </c>
      <c r="K18" s="34">
        <v>1518</v>
      </c>
      <c r="L18" s="34">
        <v>260</v>
      </c>
      <c r="M18" s="34">
        <v>11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79548</v>
      </c>
      <c r="J19" s="34">
        <f>+J16-J17-J18</f>
        <v>25064</v>
      </c>
      <c r="K19" s="34">
        <f>+K16-K17-K18</f>
        <v>30433</v>
      </c>
      <c r="L19" s="34">
        <f>+L16-L17-L18</f>
        <v>16043</v>
      </c>
      <c r="M19" s="34">
        <f>+M16-M17-M18</f>
        <v>8008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1956</v>
      </c>
      <c r="J20" s="42">
        <v>265</v>
      </c>
      <c r="K20" s="42">
        <v>930</v>
      </c>
      <c r="L20" s="42">
        <v>761</v>
      </c>
      <c r="M20" s="42">
        <v>0</v>
      </c>
      <c r="O20" s="107"/>
      <c r="P20" s="15"/>
    </row>
    <row r="21" spans="2:16" s="13" customFormat="1" ht="16.149999999999999" customHeight="1">
      <c r="B21" s="33">
        <v>21155</v>
      </c>
      <c r="C21" s="33">
        <v>4305</v>
      </c>
      <c r="D21" s="33">
        <v>6866</v>
      </c>
      <c r="E21" s="33">
        <v>7453</v>
      </c>
      <c r="F21" s="33">
        <v>2531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66003</v>
      </c>
      <c r="C23" s="36">
        <f>+J16-C21</f>
        <v>22969</v>
      </c>
      <c r="D23" s="36">
        <f>+K16-D21</f>
        <v>26332</v>
      </c>
      <c r="E23" s="36">
        <f>+L16-E21</f>
        <v>10915</v>
      </c>
      <c r="F23" s="36">
        <f>+M16-F21</f>
        <v>5787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11092</v>
      </c>
      <c r="C25" s="33">
        <v>5425</v>
      </c>
      <c r="D25" s="33">
        <v>3632</v>
      </c>
      <c r="E25" s="33">
        <v>1855</v>
      </c>
      <c r="F25" s="33">
        <v>180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54911</v>
      </c>
      <c r="C27" s="36">
        <f>+C23-C25</f>
        <v>17544</v>
      </c>
      <c r="D27" s="36">
        <f>+D23-D25</f>
        <v>22700</v>
      </c>
      <c r="E27" s="36">
        <f>+E23-E25</f>
        <v>9060</v>
      </c>
      <c r="F27" s="36">
        <f>+F23-F25</f>
        <v>5607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54911</v>
      </c>
      <c r="J44" s="38">
        <f>+C27</f>
        <v>17544</v>
      </c>
      <c r="K44" s="38">
        <f>+D27</f>
        <v>22700</v>
      </c>
      <c r="L44" s="38">
        <f>+E27</f>
        <v>9060</v>
      </c>
      <c r="M44" s="38">
        <f>+F27</f>
        <v>5607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54859</v>
      </c>
      <c r="C46" s="33">
        <v>17527</v>
      </c>
      <c r="D46" s="33">
        <v>22677</v>
      </c>
      <c r="E46" s="33">
        <v>9059</v>
      </c>
      <c r="F46" s="33">
        <v>5596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f>+C47+D47+E47+F47</f>
        <v>42317</v>
      </c>
      <c r="C47" s="34">
        <v>13294</v>
      </c>
      <c r="D47" s="34">
        <v>17737</v>
      </c>
      <c r="E47" s="34">
        <v>6838</v>
      </c>
      <c r="F47" s="34">
        <v>4448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12542</v>
      </c>
      <c r="C48" s="34">
        <f>SUM(C49:C50)</f>
        <v>4233</v>
      </c>
      <c r="D48" s="34">
        <f>SUM(D49:D50)</f>
        <v>4940</v>
      </c>
      <c r="E48" s="34">
        <f>SUM(E49:E50)</f>
        <v>2221</v>
      </c>
      <c r="F48" s="34">
        <f>SUM(F49:F50)</f>
        <v>1148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f t="shared" ref="B49:B50" si="0">+C49+D49+E49+F49</f>
        <v>7917</v>
      </c>
      <c r="C49" s="84">
        <v>1528</v>
      </c>
      <c r="D49" s="84">
        <v>3281</v>
      </c>
      <c r="E49" s="84">
        <v>2043</v>
      </c>
      <c r="F49" s="84">
        <v>1065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f t="shared" si="0"/>
        <v>4625</v>
      </c>
      <c r="C50" s="84">
        <v>2705</v>
      </c>
      <c r="D50" s="84">
        <v>1659</v>
      </c>
      <c r="E50" s="84">
        <v>178</v>
      </c>
      <c r="F50" s="84">
        <v>83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52</v>
      </c>
      <c r="C51" s="33">
        <v>17</v>
      </c>
      <c r="D51" s="33">
        <v>23</v>
      </c>
      <c r="E51" s="33">
        <v>1</v>
      </c>
      <c r="F51" s="33">
        <v>11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53904</v>
      </c>
      <c r="J70" s="33">
        <f>+J71+J75</f>
        <v>37685</v>
      </c>
      <c r="K70" s="33">
        <f>+K71+K75</f>
        <v>6418</v>
      </c>
      <c r="L70" s="33">
        <f>+L71+L75</f>
        <v>9801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47752</v>
      </c>
      <c r="J71" s="34">
        <f>+J72+J73+J74</f>
        <v>37619</v>
      </c>
      <c r="K71" s="34">
        <f>+K72+K73+K74</f>
        <v>6223</v>
      </c>
      <c r="L71" s="34">
        <f>+L72+L73+L74</f>
        <v>3910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27489</v>
      </c>
      <c r="J72" s="34">
        <v>24441</v>
      </c>
      <c r="K72" s="34">
        <v>972</v>
      </c>
      <c r="L72" s="34">
        <v>2076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117</v>
      </c>
      <c r="J73" s="34">
        <v>22</v>
      </c>
      <c r="K73" s="34">
        <v>68</v>
      </c>
      <c r="L73" s="34">
        <v>27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20146</v>
      </c>
      <c r="J74" s="34">
        <v>13156</v>
      </c>
      <c r="K74" s="34">
        <v>5183</v>
      </c>
      <c r="L74" s="34">
        <v>1807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6152</v>
      </c>
      <c r="J75" s="34">
        <v>66</v>
      </c>
      <c r="K75" s="34">
        <v>195</v>
      </c>
      <c r="L75" s="34">
        <v>5891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-4698</v>
      </c>
      <c r="J76" s="33">
        <f>+J77+J78</f>
        <v>-1758</v>
      </c>
      <c r="K76" s="33">
        <f>+K77+K78</f>
        <v>-1122</v>
      </c>
      <c r="L76" s="33">
        <f>+L77+L78</f>
        <v>-721</v>
      </c>
      <c r="M76" s="33">
        <f>+M77+M78</f>
        <v>-1097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-2638</v>
      </c>
      <c r="J77" s="34">
        <v>-1257</v>
      </c>
      <c r="K77" s="34">
        <v>-666</v>
      </c>
      <c r="L77" s="34">
        <v>-715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-2060</v>
      </c>
      <c r="J78" s="34">
        <v>-501</v>
      </c>
      <c r="K78" s="34">
        <v>-456</v>
      </c>
      <c r="L78" s="34">
        <v>-6</v>
      </c>
      <c r="M78" s="34">
        <v>-1097</v>
      </c>
      <c r="O78" s="107"/>
    </row>
    <row r="79" spans="2:16" s="13" customFormat="1" ht="16.149999999999999" customHeight="1">
      <c r="B79" s="33">
        <f>+B80+B81+B82</f>
        <v>23548</v>
      </c>
      <c r="C79" s="33">
        <f>+C80+C81+C82</f>
        <v>19758</v>
      </c>
      <c r="D79" s="33">
        <f>+D80+D81+D82</f>
        <v>2344</v>
      </c>
      <c r="E79" s="33">
        <f>+E80+E81+E82</f>
        <v>1434</v>
      </c>
      <c r="F79" s="33">
        <f>+F80+F81+F82</f>
        <v>12</v>
      </c>
      <c r="G79" s="61" t="s">
        <v>48</v>
      </c>
      <c r="H79" s="47" t="s">
        <v>49</v>
      </c>
      <c r="I79" s="33">
        <f>I80+I81+I82</f>
        <v>7618</v>
      </c>
      <c r="J79" s="33">
        <f>+J80+J81+J82</f>
        <v>6164</v>
      </c>
      <c r="K79" s="33">
        <f>+K80+K81+K82</f>
        <v>466</v>
      </c>
      <c r="L79" s="33">
        <f>+L80+L81+L82</f>
        <v>625</v>
      </c>
      <c r="M79" s="33">
        <f>+M80+M81+M82</f>
        <v>363</v>
      </c>
      <c r="O79" s="107"/>
    </row>
    <row r="80" spans="2:16" s="15" customFormat="1" ht="16.149999999999999" customHeight="1">
      <c r="B80" s="34">
        <v>23543</v>
      </c>
      <c r="C80" s="43">
        <v>19757</v>
      </c>
      <c r="D80" s="43">
        <v>2343</v>
      </c>
      <c r="E80" s="43">
        <v>1431</v>
      </c>
      <c r="F80" s="43">
        <v>12</v>
      </c>
      <c r="G80" s="23" t="s">
        <v>50</v>
      </c>
      <c r="H80" s="23" t="s">
        <v>133</v>
      </c>
      <c r="I80" s="43">
        <v>2393</v>
      </c>
      <c r="J80" s="43">
        <v>1082</v>
      </c>
      <c r="K80" s="43">
        <v>430</v>
      </c>
      <c r="L80" s="43">
        <v>519</v>
      </c>
      <c r="M80" s="43">
        <v>362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5202</v>
      </c>
      <c r="J81" s="43">
        <v>5082</v>
      </c>
      <c r="K81" s="43">
        <v>15</v>
      </c>
      <c r="L81" s="43">
        <v>104</v>
      </c>
      <c r="M81" s="43">
        <v>1</v>
      </c>
      <c r="O81" s="107"/>
    </row>
    <row r="82" spans="2:16" s="15" customFormat="1" ht="16.149999999999999" customHeight="1">
      <c r="B82" s="34">
        <v>5</v>
      </c>
      <c r="C82" s="43">
        <v>1</v>
      </c>
      <c r="D82" s="43">
        <v>1</v>
      </c>
      <c r="E82" s="43">
        <v>3</v>
      </c>
      <c r="F82" s="43">
        <v>0</v>
      </c>
      <c r="G82" s="23" t="s">
        <v>53</v>
      </c>
      <c r="H82" s="23" t="s">
        <v>54</v>
      </c>
      <c r="I82" s="43">
        <v>23</v>
      </c>
      <c r="J82" s="43">
        <v>0</v>
      </c>
      <c r="K82" s="43">
        <v>21</v>
      </c>
      <c r="L82" s="43">
        <v>2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33276</v>
      </c>
      <c r="C85" s="36">
        <f>+J68+J70+J76+J79-C79</f>
        <v>22333</v>
      </c>
      <c r="D85" s="36">
        <f>+K68+K70+K76+K79-D79</f>
        <v>3418</v>
      </c>
      <c r="E85" s="36">
        <f>+L68+L70+L76+L79-E79</f>
        <v>8271</v>
      </c>
      <c r="F85" s="36">
        <f>+M68+M70+M76+M79-F79</f>
        <v>-746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33276</v>
      </c>
      <c r="J100" s="38">
        <f>+C85</f>
        <v>22333</v>
      </c>
      <c r="K100" s="38">
        <f>+D85</f>
        <v>3418</v>
      </c>
      <c r="L100" s="38">
        <f>+E85</f>
        <v>8271</v>
      </c>
      <c r="M100" s="38">
        <f>+F85</f>
        <v>-746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3</v>
      </c>
      <c r="C102" s="33">
        <f>+C103+C104</f>
        <v>3</v>
      </c>
      <c r="D102" s="33">
        <f>+D103+D104</f>
        <v>0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50406</v>
      </c>
      <c r="J102" s="33">
        <f>+J103+J104</f>
        <v>41672</v>
      </c>
      <c r="K102" s="33">
        <f>+K103+K104</f>
        <v>4797</v>
      </c>
      <c r="L102" s="33">
        <f>+L103+L104</f>
        <v>3937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3</v>
      </c>
      <c r="C103" s="34">
        <v>3</v>
      </c>
      <c r="D103" s="34">
        <v>0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48505</v>
      </c>
      <c r="J103" s="34">
        <v>41339</v>
      </c>
      <c r="K103" s="34">
        <v>4278</v>
      </c>
      <c r="L103" s="34">
        <v>2888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1901</v>
      </c>
      <c r="J104" s="34">
        <v>333</v>
      </c>
      <c r="K104" s="34">
        <v>519</v>
      </c>
      <c r="L104" s="34">
        <v>1049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63111</v>
      </c>
      <c r="J105" s="33">
        <f>+J106+J107+J108</f>
        <v>6364</v>
      </c>
      <c r="K105" s="33">
        <f>+K106+K107+K108</f>
        <v>109</v>
      </c>
      <c r="L105" s="33">
        <f>+L106+L107+L108</f>
        <v>178</v>
      </c>
      <c r="M105" s="33">
        <f>+M106+M107+M108</f>
        <v>56460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41383</v>
      </c>
      <c r="J106" s="34">
        <v>1013</v>
      </c>
      <c r="K106" s="34">
        <v>0</v>
      </c>
      <c r="L106" s="34">
        <v>0</v>
      </c>
      <c r="M106" s="34">
        <v>40370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4625</v>
      </c>
      <c r="J107" s="34">
        <v>4255</v>
      </c>
      <c r="K107" s="34">
        <v>109</v>
      </c>
      <c r="L107" s="34">
        <v>178</v>
      </c>
      <c r="M107" s="34">
        <v>83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17103</v>
      </c>
      <c r="J108" s="34">
        <v>1096</v>
      </c>
      <c r="K108" s="34">
        <v>0</v>
      </c>
      <c r="L108" s="34">
        <v>0</v>
      </c>
      <c r="M108" s="34">
        <v>16007</v>
      </c>
      <c r="O108" s="107"/>
      <c r="P108" s="13"/>
    </row>
    <row r="109" spans="2:16" s="13" customFormat="1" ht="28">
      <c r="B109" s="33">
        <v>65520</v>
      </c>
      <c r="C109" s="33">
        <v>6521</v>
      </c>
      <c r="D109" s="33">
        <v>507</v>
      </c>
      <c r="E109" s="33">
        <v>296</v>
      </c>
      <c r="F109" s="33">
        <v>58196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56105</v>
      </c>
      <c r="C110" s="34">
        <v>0</v>
      </c>
      <c r="D110" s="34">
        <v>0</v>
      </c>
      <c r="E110" s="34">
        <v>0</v>
      </c>
      <c r="F110" s="34">
        <v>56105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6073</v>
      </c>
      <c r="C111" s="34">
        <v>5703</v>
      </c>
      <c r="D111" s="34">
        <v>109</v>
      </c>
      <c r="E111" s="34">
        <v>178</v>
      </c>
      <c r="F111" s="34">
        <v>83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3342</v>
      </c>
      <c r="C112" s="34">
        <v>818</v>
      </c>
      <c r="D112" s="34">
        <v>398</v>
      </c>
      <c r="E112" s="34">
        <v>118</v>
      </c>
      <c r="F112" s="34">
        <v>2008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8363</v>
      </c>
      <c r="C113" s="33">
        <f>+C114+C115+C116+C117+C118+C119</f>
        <v>52095</v>
      </c>
      <c r="D113" s="33">
        <f>+D114+D115+D116+D117+D118+D119</f>
        <v>3231</v>
      </c>
      <c r="E113" s="33">
        <f>+E114+E115+E116+E117+E118+E119</f>
        <v>5505</v>
      </c>
      <c r="F113" s="33">
        <f>+F114+F115+F116+F117+F118+F119</f>
        <v>15337</v>
      </c>
      <c r="G113" s="61" t="s">
        <v>69</v>
      </c>
      <c r="H113" s="47" t="s">
        <v>70</v>
      </c>
      <c r="I113" s="33">
        <f>+I114+I115+I116+I117+I118+I119</f>
        <v>4277</v>
      </c>
      <c r="J113" s="33">
        <f>+J114+J115+J116+J117+J118+J119</f>
        <v>4016</v>
      </c>
      <c r="K113" s="33">
        <f>+K114+K115+K116+K117+K118+K119</f>
        <v>33036</v>
      </c>
      <c r="L113" s="33">
        <f>+L114+L115+L116+L117+L118+L119</f>
        <v>9991</v>
      </c>
      <c r="M113" s="33">
        <f>+M114+M115+M116+M117+M118+M119</f>
        <v>25039</v>
      </c>
      <c r="O113" s="15"/>
      <c r="P113" s="15"/>
    </row>
    <row r="114" spans="2:16" s="15" customFormat="1" ht="16.149999999999999" customHeight="1">
      <c r="B114" s="34">
        <v>69</v>
      </c>
      <c r="C114" s="34">
        <v>14</v>
      </c>
      <c r="D114" s="34">
        <v>29</v>
      </c>
      <c r="E114" s="34">
        <v>24</v>
      </c>
      <c r="F114" s="34">
        <v>2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41</v>
      </c>
      <c r="J115" s="34">
        <v>13</v>
      </c>
      <c r="K115" s="34">
        <v>5</v>
      </c>
      <c r="L115" s="34">
        <v>22</v>
      </c>
      <c r="M115" s="34">
        <v>1</v>
      </c>
    </row>
    <row r="116" spans="2:16" s="15" customFormat="1" ht="16.149999999999999" customHeight="1">
      <c r="B116" s="34">
        <v>0</v>
      </c>
      <c r="C116" s="34">
        <v>45840</v>
      </c>
      <c r="D116" s="34">
        <v>1993</v>
      </c>
      <c r="E116" s="34">
        <v>4677</v>
      </c>
      <c r="F116" s="34">
        <v>15295</v>
      </c>
      <c r="G116" s="62" t="s">
        <v>75</v>
      </c>
      <c r="H116" s="23" t="s">
        <v>160</v>
      </c>
      <c r="I116" s="34">
        <v>0</v>
      </c>
      <c r="J116" s="34">
        <v>2401</v>
      </c>
      <c r="K116" s="34">
        <v>32045</v>
      </c>
      <c r="L116" s="34">
        <v>9328</v>
      </c>
      <c r="M116" s="34">
        <v>24031</v>
      </c>
      <c r="O116" s="107"/>
      <c r="P116" s="13"/>
    </row>
    <row r="117" spans="2:16" s="15" customFormat="1" ht="16.149999999999999" customHeight="1">
      <c r="B117" s="34">
        <v>464</v>
      </c>
      <c r="C117" s="34">
        <v>464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1704</v>
      </c>
      <c r="J117" s="34">
        <v>478</v>
      </c>
      <c r="K117" s="34">
        <v>516</v>
      </c>
      <c r="L117" s="34">
        <v>46</v>
      </c>
      <c r="M117" s="34">
        <v>664</v>
      </c>
      <c r="O117" s="107"/>
    </row>
    <row r="118" spans="2:16" s="15" customFormat="1" ht="16.149999999999999" customHeight="1">
      <c r="B118" s="34">
        <v>3118</v>
      </c>
      <c r="C118" s="34">
        <v>1065</v>
      </c>
      <c r="D118" s="34">
        <v>1209</v>
      </c>
      <c r="E118" s="34">
        <v>804</v>
      </c>
      <c r="F118" s="34">
        <v>40</v>
      </c>
      <c r="G118" s="23" t="s">
        <v>78</v>
      </c>
      <c r="H118" s="23" t="s">
        <v>79</v>
      </c>
      <c r="I118" s="34">
        <v>2532</v>
      </c>
      <c r="J118" s="34">
        <v>1124</v>
      </c>
      <c r="K118" s="34">
        <v>470</v>
      </c>
      <c r="L118" s="34">
        <v>595</v>
      </c>
      <c r="M118" s="34">
        <v>343</v>
      </c>
      <c r="O118" s="107"/>
    </row>
    <row r="119" spans="2:16" s="46" customFormat="1" ht="16.149999999999999" customHeight="1">
      <c r="B119" s="34">
        <v>4712</v>
      </c>
      <c r="C119" s="34">
        <v>4712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77184</v>
      </c>
      <c r="C122" s="36">
        <f>+J100+J102+J105+J113-C102-C109-C113</f>
        <v>15766</v>
      </c>
      <c r="D122" s="36">
        <f>+K100+K102+K105+K113-D102-D109-D113</f>
        <v>37622</v>
      </c>
      <c r="E122" s="36">
        <f>+L100+L102+L105+L113-E102-E109-E113</f>
        <v>16576</v>
      </c>
      <c r="F122" s="36">
        <f>+M100+M102+M105+M113-F102-F109-F113</f>
        <v>7220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77184</v>
      </c>
      <c r="J137" s="38">
        <f>+C122</f>
        <v>15766</v>
      </c>
      <c r="K137" s="38">
        <f>+D122</f>
        <v>37622</v>
      </c>
      <c r="L137" s="38">
        <f>+E122</f>
        <v>16576</v>
      </c>
      <c r="M137" s="38">
        <f>+F122</f>
        <v>7220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49075</v>
      </c>
      <c r="C139" s="33">
        <f>+C140+C141</f>
        <v>7003</v>
      </c>
      <c r="D139" s="33">
        <f>+D140+D141</f>
        <v>28191</v>
      </c>
      <c r="E139" s="33">
        <f>+E140+E141</f>
        <v>4363</v>
      </c>
      <c r="F139" s="33">
        <f>+F140+F141</f>
        <v>9518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1">SUM(C140:F140)</f>
        <v>38705</v>
      </c>
      <c r="C140" s="34">
        <v>5737</v>
      </c>
      <c r="D140" s="34">
        <v>21671</v>
      </c>
      <c r="E140" s="34">
        <v>4289</v>
      </c>
      <c r="F140" s="34">
        <v>7008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1"/>
        <v>10370</v>
      </c>
      <c r="C141" s="34">
        <v>1266</v>
      </c>
      <c r="D141" s="34">
        <v>6520</v>
      </c>
      <c r="E141" s="34">
        <v>74</v>
      </c>
      <c r="F141" s="34">
        <v>2510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28109</v>
      </c>
      <c r="C144" s="36">
        <f>+J137-C139</f>
        <v>8763</v>
      </c>
      <c r="D144" s="36">
        <f>+K137-D139</f>
        <v>9431</v>
      </c>
      <c r="E144" s="36">
        <f>+L137-E139</f>
        <v>12213</v>
      </c>
      <c r="F144" s="36">
        <f>+M137-F139</f>
        <v>-2298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77184</v>
      </c>
      <c r="J161" s="38">
        <f>+C122</f>
        <v>15766</v>
      </c>
      <c r="K161" s="38">
        <f>+D122</f>
        <v>37622</v>
      </c>
      <c r="L161" s="38">
        <f>+E122</f>
        <v>16576</v>
      </c>
      <c r="M161" s="38">
        <f>+F122</f>
        <v>7220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87962</v>
      </c>
      <c r="C163" s="33">
        <f>+J16-J17-J18+C141-J20</f>
        <v>26065</v>
      </c>
      <c r="D163" s="33">
        <f>+K16-K17-K18+D141-K20</f>
        <v>36023</v>
      </c>
      <c r="E163" s="33">
        <f>+L16-L17-L18+E141-L20</f>
        <v>15356</v>
      </c>
      <c r="F163" s="33">
        <f>+M16-M17-M18+F141-M20</f>
        <v>10518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49075</v>
      </c>
      <c r="C164" s="34">
        <f>+C139</f>
        <v>7003</v>
      </c>
      <c r="D164" s="34">
        <f>+D139</f>
        <v>28191</v>
      </c>
      <c r="E164" s="34">
        <f>+E139</f>
        <v>4363</v>
      </c>
      <c r="F164" s="34">
        <f>+F139</f>
        <v>9518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38887</v>
      </c>
      <c r="C165" s="34">
        <f>+C163-C164</f>
        <v>19062</v>
      </c>
      <c r="D165" s="34">
        <f>+D163-D164</f>
        <v>7832</v>
      </c>
      <c r="E165" s="34">
        <f>+E163-E164</f>
        <v>10993</v>
      </c>
      <c r="F165" s="34">
        <f>+F163-F164</f>
        <v>1000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-10778</v>
      </c>
      <c r="C169" s="36">
        <f>+J161-C163-C166</f>
        <v>-10299</v>
      </c>
      <c r="D169" s="36">
        <f>+K161-D163-D166</f>
        <v>1599</v>
      </c>
      <c r="E169" s="36">
        <f>+L161-E163-E166</f>
        <v>1220</v>
      </c>
      <c r="F169" s="36">
        <f>+M161-F163-F166</f>
        <v>-3298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28109</v>
      </c>
      <c r="J184" s="38">
        <f>+C144</f>
        <v>8763</v>
      </c>
      <c r="K184" s="38">
        <f>+D144</f>
        <v>9431</v>
      </c>
      <c r="L184" s="38">
        <f>+E144</f>
        <v>12213</v>
      </c>
      <c r="M184" s="38">
        <f>+F144</f>
        <v>-2298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38887</v>
      </c>
      <c r="C186" s="33">
        <f>+C187</f>
        <v>19062</v>
      </c>
      <c r="D186" s="33">
        <f>+D187</f>
        <v>7832</v>
      </c>
      <c r="E186" s="33">
        <f>+E187</f>
        <v>10993</v>
      </c>
      <c r="F186" s="33">
        <f>+F187</f>
        <v>1000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2">+B165</f>
        <v>38887</v>
      </c>
      <c r="C187" s="34">
        <f t="shared" si="2"/>
        <v>19062</v>
      </c>
      <c r="D187" s="34">
        <f t="shared" si="2"/>
        <v>7832</v>
      </c>
      <c r="E187" s="34">
        <f t="shared" si="2"/>
        <v>10993</v>
      </c>
      <c r="F187" s="34">
        <f t="shared" si="2"/>
        <v>1000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-10778</v>
      </c>
      <c r="C191" s="36">
        <f>+J184-C186</f>
        <v>-10299</v>
      </c>
      <c r="D191" s="36">
        <f>+K184-D186</f>
        <v>1599</v>
      </c>
      <c r="E191" s="36">
        <f>+L184-E186</f>
        <v>1220</v>
      </c>
      <c r="F191" s="36">
        <f>+M184-F186</f>
        <v>-3298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-10778</v>
      </c>
      <c r="J209" s="38">
        <f>+C191</f>
        <v>-10299</v>
      </c>
      <c r="K209" s="38">
        <f>+D191</f>
        <v>1599</v>
      </c>
      <c r="L209" s="38">
        <f>+E191</f>
        <v>1220</v>
      </c>
      <c r="M209" s="38">
        <f>+F191</f>
        <v>-3298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6389</v>
      </c>
      <c r="J211" s="33">
        <f>+J212+J213+J214</f>
        <v>2528</v>
      </c>
      <c r="K211" s="33">
        <f>+K212+K213+K214</f>
        <v>4569</v>
      </c>
      <c r="L211" s="33">
        <f>+L212+L213+L214</f>
        <v>2563</v>
      </c>
      <c r="M211" s="33">
        <f>+M212+M213+M214</f>
        <v>290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2453</v>
      </c>
      <c r="J212" s="34">
        <v>630</v>
      </c>
      <c r="K212" s="34">
        <v>1049</v>
      </c>
      <c r="L212" s="34">
        <v>774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3679</v>
      </c>
      <c r="J213" s="34">
        <v>1675</v>
      </c>
      <c r="K213" s="34">
        <v>1636</v>
      </c>
      <c r="L213" s="34">
        <v>340</v>
      </c>
      <c r="M213" s="34">
        <v>28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257</v>
      </c>
      <c r="J214" s="34">
        <v>223</v>
      </c>
      <c r="K214" s="34">
        <v>1884</v>
      </c>
      <c r="L214" s="34">
        <v>1449</v>
      </c>
      <c r="M214" s="34">
        <v>262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209</v>
      </c>
      <c r="K216" s="35">
        <v>1840</v>
      </c>
      <c r="L216" s="35">
        <v>1259</v>
      </c>
      <c r="M216" s="35">
        <v>253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-6736</v>
      </c>
      <c r="J217" s="33">
        <f>+J218+J219+J220</f>
        <v>-5663</v>
      </c>
      <c r="K217" s="33">
        <f>+K218+K219+K220</f>
        <v>-4021</v>
      </c>
      <c r="L217" s="33">
        <f>+L218+L219+L220</f>
        <v>-588</v>
      </c>
      <c r="M217" s="33">
        <f>+M218+M219+M220</f>
        <v>-25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-6324</v>
      </c>
      <c r="J219" s="34">
        <v>-3142</v>
      </c>
      <c r="K219" s="34">
        <v>-2742</v>
      </c>
      <c r="L219" s="34">
        <v>-439</v>
      </c>
      <c r="M219" s="34">
        <v>-1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-412</v>
      </c>
      <c r="J220" s="34">
        <v>-2521</v>
      </c>
      <c r="K220" s="34">
        <v>-1279</v>
      </c>
      <c r="L220" s="34">
        <v>-149</v>
      </c>
      <c r="M220" s="34">
        <v>-24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-2163</v>
      </c>
      <c r="K222" s="35">
        <v>-1226</v>
      </c>
      <c r="L222" s="35">
        <v>-148</v>
      </c>
      <c r="M222" s="35">
        <v>-24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-11125</v>
      </c>
      <c r="C225" s="36">
        <f>+J209+J211+J217</f>
        <v>-13434</v>
      </c>
      <c r="D225" s="36">
        <f>+K209+K211+K217</f>
        <v>2147</v>
      </c>
      <c r="E225" s="36">
        <f>+L209+L211+L217</f>
        <v>3195</v>
      </c>
      <c r="F225" s="36">
        <f>+M209+M211+M217</f>
        <v>-3033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-11125</v>
      </c>
      <c r="J240" s="38">
        <f>+C225</f>
        <v>-13434</v>
      </c>
      <c r="K240" s="38">
        <f>+D225</f>
        <v>2147</v>
      </c>
      <c r="L240" s="38">
        <f>+E225</f>
        <v>3195</v>
      </c>
      <c r="M240" s="38">
        <f>+F225</f>
        <v>-3033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19344</v>
      </c>
      <c r="C242" s="33">
        <f t="shared" ref="C242:F242" si="3">C243+C245+C246</f>
        <v>6933</v>
      </c>
      <c r="D242" s="33">
        <f t="shared" si="3"/>
        <v>7258</v>
      </c>
      <c r="E242" s="33">
        <f t="shared" si="3"/>
        <v>4725</v>
      </c>
      <c r="F242" s="33">
        <f t="shared" si="3"/>
        <v>428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19329</v>
      </c>
      <c r="C243" s="37">
        <v>6918</v>
      </c>
      <c r="D243" s="37">
        <v>7258</v>
      </c>
      <c r="E243" s="37">
        <v>4725</v>
      </c>
      <c r="F243" s="37">
        <v>428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-11092</v>
      </c>
      <c r="C244" s="33">
        <v>-5425</v>
      </c>
      <c r="D244" s="33">
        <v>-3632</v>
      </c>
      <c r="E244" s="33">
        <v>-1855</v>
      </c>
      <c r="F244" s="33">
        <v>-180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15</v>
      </c>
      <c r="C246" s="37">
        <v>15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651</v>
      </c>
      <c r="C247" s="33">
        <v>329</v>
      </c>
      <c r="D247" s="33">
        <v>117</v>
      </c>
      <c r="E247" s="33">
        <v>205</v>
      </c>
      <c r="F247" s="33">
        <v>0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-20028</v>
      </c>
      <c r="C249" s="36">
        <f t="shared" ref="C249:F249" si="4">+J240-C243-C244-C245-C247-C246</f>
        <v>-15271</v>
      </c>
      <c r="D249" s="36">
        <f t="shared" si="4"/>
        <v>-1596</v>
      </c>
      <c r="E249" s="36">
        <f t="shared" si="4"/>
        <v>120</v>
      </c>
      <c r="F249" s="36">
        <f t="shared" si="4"/>
        <v>-3281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51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C47:F47 C49:F50" name="Cuenta_explotacion_2_1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107" priority="2" operator="notEqual">
      <formula>B47+B48</formula>
    </cfRule>
  </conditionalFormatting>
  <conditionalFormatting sqref="B109:F109">
    <cfRule type="cellIs" dxfId="106" priority="1" operator="notEqual">
      <formula>B110+B111+B112</formula>
    </cfRule>
  </conditionalFormatting>
  <hyperlinks>
    <hyperlink ref="M4" location="Indice!A1" display="indice" xr:uid="{00000000-0004-0000-05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255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27274</v>
      </c>
      <c r="H16" s="33">
        <f>+C46+C51+C52+C21+C25</f>
        <v>23631</v>
      </c>
      <c r="I16" s="33">
        <f>+D46+D51+D52+D21+D25</f>
        <v>3643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1153</v>
      </c>
      <c r="H17" s="34">
        <v>243</v>
      </c>
      <c r="I17" s="34">
        <v>910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1057</v>
      </c>
      <c r="H18" s="34">
        <v>123</v>
      </c>
      <c r="I18" s="34">
        <v>934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25064</v>
      </c>
      <c r="H19" s="34">
        <f>+H16-H17-H18</f>
        <v>23265</v>
      </c>
      <c r="I19" s="34">
        <f>+I16-I17-I18</f>
        <v>1799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265</v>
      </c>
      <c r="H20" s="42">
        <v>158</v>
      </c>
      <c r="I20" s="42">
        <v>107</v>
      </c>
    </row>
    <row r="21" spans="2:9" s="13" customFormat="1" ht="16.149999999999999" customHeight="1">
      <c r="B21" s="33">
        <v>4305</v>
      </c>
      <c r="C21" s="33">
        <v>2666</v>
      </c>
      <c r="D21" s="33">
        <v>1639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22969</v>
      </c>
      <c r="C23" s="36">
        <f>+H16-C21</f>
        <v>20965</v>
      </c>
      <c r="D23" s="36">
        <f>+I16-D21</f>
        <v>2004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5425</v>
      </c>
      <c r="C25" s="33">
        <v>5425</v>
      </c>
      <c r="D25" s="33">
        <v>0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17544</v>
      </c>
      <c r="C27" s="36">
        <f>+C23-C25</f>
        <v>15540</v>
      </c>
      <c r="D27" s="36">
        <f>+D23-D25</f>
        <v>2004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17544</v>
      </c>
      <c r="H44" s="38">
        <f>+C27</f>
        <v>15540</v>
      </c>
      <c r="I44" s="38">
        <f>+D27</f>
        <v>2004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17527</v>
      </c>
      <c r="C46" s="33">
        <v>15533</v>
      </c>
      <c r="D46" s="33">
        <v>1994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13294</v>
      </c>
      <c r="C47" s="34">
        <v>11683</v>
      </c>
      <c r="D47" s="34">
        <f>B47-C47</f>
        <v>1611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4233</v>
      </c>
      <c r="C48" s="34">
        <f>SUM(C49:C50)</f>
        <v>3850</v>
      </c>
      <c r="D48" s="34">
        <f>SUM(D49:D50)</f>
        <v>383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1528</v>
      </c>
      <c r="C49" s="84">
        <v>1167</v>
      </c>
      <c r="D49" s="84">
        <f>B49-C49</f>
        <v>361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2705</v>
      </c>
      <c r="C50" s="84">
        <v>2683</v>
      </c>
      <c r="D50" s="84">
        <f>B50-C50</f>
        <v>22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17</v>
      </c>
      <c r="C51" s="33">
        <v>7</v>
      </c>
      <c r="D51" s="33">
        <v>10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37685</v>
      </c>
      <c r="H70" s="33">
        <f>+H71+H75</f>
        <v>37632</v>
      </c>
      <c r="I70" s="33">
        <f>+I71+I75</f>
        <v>53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37619</v>
      </c>
      <c r="H71" s="34">
        <f>+H72+H73+H74</f>
        <v>37599</v>
      </c>
      <c r="I71" s="34">
        <f>+I72+I73+I74</f>
        <v>20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24441</v>
      </c>
      <c r="H72" s="34">
        <v>24441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22</v>
      </c>
      <c r="H73" s="34">
        <v>22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13156</v>
      </c>
      <c r="H74" s="34">
        <v>13136</v>
      </c>
      <c r="I74" s="34">
        <v>20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66</v>
      </c>
      <c r="H75" s="34">
        <v>33</v>
      </c>
      <c r="I75" s="34">
        <v>33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-1758</v>
      </c>
      <c r="H76" s="33">
        <f>+H77+H78</f>
        <v>-1644</v>
      </c>
      <c r="I76" s="33">
        <f>+I77+I78</f>
        <v>-114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-1257</v>
      </c>
      <c r="H77" s="34">
        <v>-1263</v>
      </c>
      <c r="I77" s="34">
        <v>6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-501</v>
      </c>
      <c r="H78" s="34">
        <v>-381</v>
      </c>
      <c r="I78" s="34">
        <v>-120</v>
      </c>
    </row>
    <row r="79" spans="2:9" s="13" customFormat="1" ht="16.149999999999999" customHeight="1">
      <c r="B79" s="33">
        <f>+B80+B81+B82</f>
        <v>19758</v>
      </c>
      <c r="C79" s="33">
        <f>+C80+C81+C82</f>
        <v>19532</v>
      </c>
      <c r="D79" s="33">
        <f>+D80+D81+D82</f>
        <v>226</v>
      </c>
      <c r="E79" s="61" t="s">
        <v>48</v>
      </c>
      <c r="F79" s="47" t="s">
        <v>49</v>
      </c>
      <c r="G79" s="33">
        <f>G80+G81+G82</f>
        <v>6164</v>
      </c>
      <c r="H79" s="33">
        <f>+H80+H81+H82</f>
        <v>6059</v>
      </c>
      <c r="I79" s="33">
        <f>+I80+I81+I82</f>
        <v>105</v>
      </c>
    </row>
    <row r="80" spans="2:9" s="15" customFormat="1" ht="16.149999999999999" customHeight="1">
      <c r="B80" s="34">
        <v>19757</v>
      </c>
      <c r="C80" s="43">
        <v>19531</v>
      </c>
      <c r="D80" s="43">
        <v>226</v>
      </c>
      <c r="E80" s="23" t="s">
        <v>50</v>
      </c>
      <c r="F80" s="23" t="s">
        <v>133</v>
      </c>
      <c r="G80" s="43">
        <v>1082</v>
      </c>
      <c r="H80" s="43">
        <v>1025</v>
      </c>
      <c r="I80" s="43">
        <v>57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5082</v>
      </c>
      <c r="H81" s="43">
        <v>5034</v>
      </c>
      <c r="I81" s="43">
        <v>48</v>
      </c>
    </row>
    <row r="82" spans="2:9" s="15" customFormat="1" ht="16.149999999999999" customHeight="1">
      <c r="B82" s="34">
        <v>1</v>
      </c>
      <c r="C82" s="43">
        <v>1</v>
      </c>
      <c r="D82" s="43">
        <v>0</v>
      </c>
      <c r="E82" s="23" t="s">
        <v>53</v>
      </c>
      <c r="F82" s="23" t="s">
        <v>54</v>
      </c>
      <c r="G82" s="43">
        <v>0</v>
      </c>
      <c r="H82" s="43">
        <v>0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22333</v>
      </c>
      <c r="C85" s="36">
        <f>+H68+H70+H76+H79-C79</f>
        <v>22515</v>
      </c>
      <c r="D85" s="36">
        <f>+I68+I70+I76+I79-D79</f>
        <v>-182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22333</v>
      </c>
      <c r="H100" s="38">
        <f>+C85</f>
        <v>22515</v>
      </c>
      <c r="I100" s="38">
        <f>+D85</f>
        <v>-182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3</v>
      </c>
      <c r="C102" s="33">
        <f>+C103+C104</f>
        <v>0</v>
      </c>
      <c r="D102" s="33">
        <f>+D103+D104</f>
        <v>3</v>
      </c>
      <c r="E102" s="61" t="s">
        <v>58</v>
      </c>
      <c r="F102" s="47" t="s">
        <v>59</v>
      </c>
      <c r="G102" s="33">
        <f>+G103+G104</f>
        <v>41672</v>
      </c>
      <c r="H102" s="33">
        <f>+H103+H104</f>
        <v>41542</v>
      </c>
      <c r="I102" s="33">
        <f>+I103+I104</f>
        <v>130</v>
      </c>
    </row>
    <row r="103" spans="2:9" s="15" customFormat="1" ht="16.149999999999999" customHeight="1">
      <c r="B103" s="34">
        <v>3</v>
      </c>
      <c r="C103" s="34">
        <v>0</v>
      </c>
      <c r="D103" s="34">
        <v>3</v>
      </c>
      <c r="E103" s="62" t="s">
        <v>60</v>
      </c>
      <c r="F103" s="23" t="s">
        <v>61</v>
      </c>
      <c r="G103" s="34">
        <v>41339</v>
      </c>
      <c r="H103" s="34">
        <v>41339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333</v>
      </c>
      <c r="H104" s="34">
        <v>203</v>
      </c>
      <c r="I104" s="34">
        <v>130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6364</v>
      </c>
      <c r="H105" s="33">
        <f>+H106+H107+H108</f>
        <v>5043</v>
      </c>
      <c r="I105" s="33">
        <f>+I106+I107+I108</f>
        <v>1321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1013</v>
      </c>
      <c r="H106" s="34">
        <v>0</v>
      </c>
      <c r="I106" s="34">
        <v>1013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4255</v>
      </c>
      <c r="H107" s="34">
        <v>4233</v>
      </c>
      <c r="I107" s="34">
        <v>22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1096</v>
      </c>
      <c r="H108" s="34">
        <v>810</v>
      </c>
      <c r="I108" s="34">
        <v>286</v>
      </c>
    </row>
    <row r="109" spans="2:9" s="13" customFormat="1" ht="14">
      <c r="B109" s="33">
        <v>6521</v>
      </c>
      <c r="C109" s="33">
        <v>5568</v>
      </c>
      <c r="D109" s="33">
        <v>953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5703</v>
      </c>
      <c r="C111" s="34">
        <v>4780</v>
      </c>
      <c r="D111" s="34">
        <v>923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818</v>
      </c>
      <c r="C112" s="34">
        <v>788</v>
      </c>
      <c r="D112" s="34">
        <v>30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52095</v>
      </c>
      <c r="C113" s="33">
        <f>+C114+C115+C116+C117+C118+C119</f>
        <v>53888</v>
      </c>
      <c r="D113" s="33">
        <f>+D114+D115+D116+D117+D118+D119</f>
        <v>639</v>
      </c>
      <c r="E113" s="61" t="s">
        <v>69</v>
      </c>
      <c r="F113" s="47" t="s">
        <v>70</v>
      </c>
      <c r="G113" s="33">
        <f>+G114+G115+G116+G117+G118+G119</f>
        <v>4016</v>
      </c>
      <c r="H113" s="33">
        <f>+H114+H115+H116+H117+H118+H119</f>
        <v>3917</v>
      </c>
      <c r="I113" s="33">
        <f>+I114+I115+I116+I117+I118+I119</f>
        <v>2531</v>
      </c>
    </row>
    <row r="114" spans="2:10" s="15" customFormat="1" ht="16.149999999999999" customHeight="1">
      <c r="B114" s="34">
        <v>14</v>
      </c>
      <c r="C114" s="34">
        <v>12</v>
      </c>
      <c r="D114" s="34">
        <v>2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13</v>
      </c>
      <c r="H115" s="34">
        <v>11</v>
      </c>
      <c r="I115" s="34">
        <v>2</v>
      </c>
    </row>
    <row r="116" spans="2:10" s="15" customFormat="1" ht="16.149999999999999" customHeight="1">
      <c r="B116" s="34">
        <v>45840</v>
      </c>
      <c r="C116" s="34">
        <v>47914</v>
      </c>
      <c r="D116" s="34">
        <v>358</v>
      </c>
      <c r="E116" s="62" t="s">
        <v>75</v>
      </c>
      <c r="F116" s="23" t="s">
        <v>160</v>
      </c>
      <c r="G116" s="34">
        <v>2401</v>
      </c>
      <c r="H116" s="34">
        <v>2538</v>
      </c>
      <c r="I116" s="34">
        <v>2295</v>
      </c>
    </row>
    <row r="117" spans="2:10" s="15" customFormat="1" ht="16.149999999999999" customHeight="1">
      <c r="B117" s="34">
        <v>464</v>
      </c>
      <c r="C117" s="34">
        <v>378</v>
      </c>
      <c r="D117" s="34">
        <v>86</v>
      </c>
      <c r="E117" s="62" t="s">
        <v>76</v>
      </c>
      <c r="F117" s="23" t="s">
        <v>77</v>
      </c>
      <c r="G117" s="34">
        <v>478</v>
      </c>
      <c r="H117" s="34">
        <v>463</v>
      </c>
      <c r="I117" s="34">
        <v>15</v>
      </c>
    </row>
    <row r="118" spans="2:10" s="15" customFormat="1" ht="16.149999999999999" customHeight="1">
      <c r="B118" s="34">
        <v>1065</v>
      </c>
      <c r="C118" s="34">
        <v>872</v>
      </c>
      <c r="D118" s="34">
        <v>193</v>
      </c>
      <c r="E118" s="23" t="s">
        <v>78</v>
      </c>
      <c r="F118" s="23" t="s">
        <v>79</v>
      </c>
      <c r="G118" s="34">
        <v>1124</v>
      </c>
      <c r="H118" s="34">
        <v>905</v>
      </c>
      <c r="I118" s="34">
        <v>219</v>
      </c>
    </row>
    <row r="119" spans="2:10" s="46" customFormat="1" ht="16.149999999999999" customHeight="1">
      <c r="B119" s="34">
        <v>4712</v>
      </c>
      <c r="C119" s="34">
        <v>4712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15766</v>
      </c>
      <c r="C122" s="36">
        <f>+H100+H102+H105+H113-C102-C109-C113</f>
        <v>13561</v>
      </c>
      <c r="D122" s="36">
        <f>+I100+I102+I105+I113-D102-D109-D113</f>
        <v>2205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15766</v>
      </c>
      <c r="H137" s="38">
        <f>+C122</f>
        <v>13561</v>
      </c>
      <c r="I137" s="38">
        <f>+D122</f>
        <v>2205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7003</v>
      </c>
      <c r="C139" s="33">
        <f>+C140+C141</f>
        <v>6459</v>
      </c>
      <c r="D139" s="33">
        <f>+D140+D141</f>
        <v>544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5737</v>
      </c>
      <c r="C140" s="34">
        <v>5500</v>
      </c>
      <c r="D140" s="34">
        <v>237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1266</v>
      </c>
      <c r="C141" s="34">
        <v>959</v>
      </c>
      <c r="D141" s="34">
        <v>307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8763</v>
      </c>
      <c r="C144" s="36">
        <f>+H137-C139</f>
        <v>7102</v>
      </c>
      <c r="D144" s="36">
        <f>+I137-D139</f>
        <v>1661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15766</v>
      </c>
      <c r="H161" s="38">
        <f>+C122</f>
        <v>13561</v>
      </c>
      <c r="I161" s="38">
        <f>+D122</f>
        <v>2205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26065</v>
      </c>
      <c r="C163" s="33">
        <f>+H16-H17-H18+C141-H20</f>
        <v>24066</v>
      </c>
      <c r="D163" s="33">
        <f>+I16-I17-I18+D141-I20</f>
        <v>1999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7003</v>
      </c>
      <c r="C164" s="34">
        <f>+C139</f>
        <v>6459</v>
      </c>
      <c r="D164" s="34">
        <f>+D139</f>
        <v>544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19062</v>
      </c>
      <c r="C165" s="34">
        <f>+C163-C164</f>
        <v>17607</v>
      </c>
      <c r="D165" s="34">
        <f>+D163-D164</f>
        <v>1455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-10299</v>
      </c>
      <c r="C169" s="36">
        <f>+H161-C163-C166</f>
        <v>-10505</v>
      </c>
      <c r="D169" s="36">
        <f>+I161-D163-D166</f>
        <v>206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8763</v>
      </c>
      <c r="H184" s="38">
        <f>+C144</f>
        <v>7102</v>
      </c>
      <c r="I184" s="38">
        <f>+D144</f>
        <v>1661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19062</v>
      </c>
      <c r="C186" s="33">
        <f>+C187</f>
        <v>17607</v>
      </c>
      <c r="D186" s="33">
        <f>+D187</f>
        <v>1455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19062</v>
      </c>
      <c r="C187" s="34">
        <f t="shared" si="0"/>
        <v>17607</v>
      </c>
      <c r="D187" s="34">
        <f t="shared" si="0"/>
        <v>1455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-10299</v>
      </c>
      <c r="C191" s="36">
        <f>+H184-C186</f>
        <v>-10505</v>
      </c>
      <c r="D191" s="36">
        <f>+I184-D186</f>
        <v>206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-10299</v>
      </c>
      <c r="H209" s="38">
        <f>+C191</f>
        <v>-10505</v>
      </c>
      <c r="I209" s="38">
        <f>+D191</f>
        <v>206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2528</v>
      </c>
      <c r="H211" s="33">
        <f>+H212+H213+H214</f>
        <v>2375</v>
      </c>
      <c r="I211" s="33">
        <f>+I212+I213+I214</f>
        <v>887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630</v>
      </c>
      <c r="H212" s="34">
        <v>630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1675</v>
      </c>
      <c r="H213" s="34">
        <v>1647</v>
      </c>
      <c r="I213" s="34">
        <v>28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223</v>
      </c>
      <c r="H214" s="34">
        <v>98</v>
      </c>
      <c r="I214" s="34">
        <v>859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209</v>
      </c>
      <c r="H216" s="35">
        <v>95</v>
      </c>
      <c r="I216" s="35">
        <v>848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-5663</v>
      </c>
      <c r="H217" s="33">
        <f>+H218+H219+H220</f>
        <v>-5990</v>
      </c>
      <c r="I217" s="33">
        <f>+I218+I219+I220</f>
        <v>-407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-3142</v>
      </c>
      <c r="H219" s="34">
        <v>-3078</v>
      </c>
      <c r="I219" s="34">
        <v>-64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-2521</v>
      </c>
      <c r="H220" s="34">
        <v>-2912</v>
      </c>
      <c r="I220" s="34">
        <v>-343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-2163</v>
      </c>
      <c r="H222" s="35">
        <v>-2554</v>
      </c>
      <c r="I222" s="35">
        <v>-343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-13434</v>
      </c>
      <c r="C225" s="36">
        <f>+H209+H211+H217</f>
        <v>-14120</v>
      </c>
      <c r="D225" s="36">
        <f>+I209+I211+I217</f>
        <v>686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-13434</v>
      </c>
      <c r="H240" s="38">
        <f>+C225</f>
        <v>-14120</v>
      </c>
      <c r="I240" s="38">
        <f>+D225</f>
        <v>686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6933</v>
      </c>
      <c r="C242" s="33">
        <f t="shared" ref="C242:D242" si="1">C243+C245+C246</f>
        <v>5438</v>
      </c>
      <c r="D242" s="33">
        <f t="shared" si="1"/>
        <v>1495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6918</v>
      </c>
      <c r="C243" s="37">
        <v>5423</v>
      </c>
      <c r="D243" s="37">
        <v>1495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-5425</v>
      </c>
      <c r="C244" s="33">
        <v>-5425</v>
      </c>
      <c r="D244" s="33">
        <v>0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15</v>
      </c>
      <c r="C246" s="37">
        <v>15</v>
      </c>
      <c r="D246" s="37">
        <v>0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5" customFormat="1" ht="14">
      <c r="B247" s="33">
        <v>329</v>
      </c>
      <c r="C247" s="33">
        <v>345</v>
      </c>
      <c r="D247" s="33">
        <v>-16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-15271</v>
      </c>
      <c r="C249" s="36">
        <f t="shared" ref="C249:D249" si="2">+H240-C243-C244-C245-C247-C246</f>
        <v>-14478</v>
      </c>
      <c r="D249" s="36">
        <f t="shared" si="2"/>
        <v>-793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105" priority="2" operator="notEqual">
      <formula>B47+B48</formula>
    </cfRule>
  </conditionalFormatting>
  <conditionalFormatting sqref="B109:D109">
    <cfRule type="cellIs" dxfId="104" priority="1" operator="notEqual">
      <formula>B110+B111+B112</formula>
    </cfRule>
  </conditionalFormatting>
  <hyperlinks>
    <hyperlink ref="I4" location="Indice!A1" display="indice" xr:uid="{00000000-0004-0000-06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P251"/>
  <sheetViews>
    <sheetView zoomScaleNormal="100" workbookViewId="0">
      <pane ySplit="4" topLeftCell="A98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7" width="12.7265625" style="4" customWidth="1"/>
    <col min="8" max="8" width="42.453125" style="4" customWidth="1"/>
    <col min="9" max="13" width="12.7265625" style="4" customWidth="1"/>
    <col min="14" max="14" width="3.26953125" style="5" customWidth="1"/>
    <col min="15" max="16384" width="11.453125" style="5"/>
  </cols>
  <sheetData>
    <row r="1" spans="1:16" s="2" customFormat="1" ht="11.25" customHeight="1"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1"/>
    </row>
    <row r="2" spans="1:16" s="105" customFormat="1" ht="18">
      <c r="A2" s="103"/>
      <c r="B2" s="88" t="s">
        <v>144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6" s="105" customFormat="1" ht="18.5">
      <c r="A3" s="103"/>
      <c r="B3" s="91" t="s">
        <v>235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6">
      <c r="A4" s="89"/>
      <c r="B4" s="90" t="s">
        <v>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106" t="s">
        <v>206</v>
      </c>
    </row>
    <row r="5" spans="1:16" ht="12.75" customHeight="1">
      <c r="O5" s="105"/>
      <c r="P5" s="105"/>
    </row>
    <row r="6" spans="1:16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105"/>
      <c r="P6" s="105"/>
    </row>
    <row r="7" spans="1:16" ht="5.25" customHeight="1">
      <c r="B7" s="8"/>
    </row>
    <row r="8" spans="1:16" s="7" customFormat="1" ht="16" customHeight="1">
      <c r="B8" s="3" t="s">
        <v>2</v>
      </c>
      <c r="C8" s="3"/>
      <c r="D8" s="3"/>
      <c r="E8" s="3"/>
      <c r="F8" s="3"/>
      <c r="G8" s="3"/>
      <c r="H8" s="3"/>
      <c r="I8" s="3"/>
      <c r="J8" s="3"/>
      <c r="K8" s="3"/>
      <c r="L8" s="3"/>
      <c r="M8" s="9" t="s">
        <v>3</v>
      </c>
      <c r="O8" s="5"/>
      <c r="P8" s="5"/>
    </row>
    <row r="9" spans="1:16" ht="3" customHeight="1">
      <c r="B9" s="8"/>
      <c r="O9" s="7"/>
      <c r="P9" s="7"/>
    </row>
    <row r="10" spans="1:16" s="7" customFormat="1" ht="3.75" customHeight="1">
      <c r="B10" s="121" t="s">
        <v>145</v>
      </c>
      <c r="C10" s="121" t="s">
        <v>146</v>
      </c>
      <c r="D10" s="121" t="s">
        <v>149</v>
      </c>
      <c r="E10" s="121" t="s">
        <v>150</v>
      </c>
      <c r="F10" s="121" t="s">
        <v>151</v>
      </c>
      <c r="G10" s="118" t="s">
        <v>4</v>
      </c>
      <c r="H10" s="115" t="s">
        <v>152</v>
      </c>
      <c r="I10" s="118" t="str">
        <f>+B10</f>
        <v>Adminis-
traciones
Públicas
S.13</v>
      </c>
      <c r="J10" s="118" t="str">
        <f>+C10</f>
        <v>Adminis-
tración
Central
S.1311</v>
      </c>
      <c r="K10" s="118" t="str">
        <f>+D10</f>
        <v>Adminis-
tración
Regional
S.1312</v>
      </c>
      <c r="L10" s="118" t="str">
        <f>+E10</f>
        <v>Adminis-
tración
Local
S.1313</v>
      </c>
      <c r="M10" s="118" t="str">
        <f>+F10</f>
        <v>Fondos de
la S.Social
S.1314</v>
      </c>
      <c r="O10" s="5"/>
      <c r="P10" s="5"/>
    </row>
    <row r="11" spans="1:16" s="7" customFormat="1" ht="44.15" customHeight="1">
      <c r="B11" s="122"/>
      <c r="C11" s="122"/>
      <c r="D11" s="122"/>
      <c r="E11" s="122"/>
      <c r="F11" s="122"/>
      <c r="G11" s="119"/>
      <c r="H11" s="116"/>
      <c r="I11" s="119"/>
      <c r="J11" s="119"/>
      <c r="K11" s="119"/>
      <c r="L11" s="119"/>
      <c r="M11" s="119"/>
    </row>
    <row r="12" spans="1:16" s="10" customFormat="1" ht="3" customHeight="1">
      <c r="B12" s="122"/>
      <c r="C12" s="122"/>
      <c r="D12" s="122"/>
      <c r="E12" s="122"/>
      <c r="F12" s="122"/>
      <c r="G12" s="119"/>
      <c r="H12" s="116"/>
      <c r="I12" s="119"/>
      <c r="J12" s="119"/>
      <c r="K12" s="119"/>
      <c r="L12" s="119"/>
      <c r="M12" s="119"/>
      <c r="O12" s="5"/>
      <c r="P12" s="5"/>
    </row>
    <row r="13" spans="1:16" s="7" customFormat="1" ht="12.75" customHeight="1">
      <c r="B13" s="122"/>
      <c r="C13" s="122"/>
      <c r="D13" s="122"/>
      <c r="E13" s="122"/>
      <c r="F13" s="122"/>
      <c r="G13" s="119"/>
      <c r="H13" s="116"/>
      <c r="I13" s="119"/>
      <c r="J13" s="119"/>
      <c r="K13" s="119"/>
      <c r="L13" s="119"/>
      <c r="M13" s="119"/>
    </row>
    <row r="14" spans="1:16" s="7" customFormat="1" ht="3" customHeight="1">
      <c r="B14" s="123"/>
      <c r="C14" s="123"/>
      <c r="D14" s="123"/>
      <c r="E14" s="123"/>
      <c r="F14" s="123"/>
      <c r="G14" s="120"/>
      <c r="H14" s="117"/>
      <c r="I14" s="120"/>
      <c r="J14" s="120"/>
      <c r="K14" s="120"/>
      <c r="L14" s="120"/>
      <c r="M14" s="120"/>
    </row>
    <row r="15" spans="1:16" s="12" customFormat="1" ht="9" customHeight="1">
      <c r="B15" s="32"/>
      <c r="C15" s="32"/>
      <c r="D15" s="32"/>
      <c r="E15" s="32"/>
      <c r="F15" s="32"/>
      <c r="G15" s="57"/>
      <c r="H15" s="57"/>
      <c r="I15" s="32"/>
      <c r="J15" s="32"/>
      <c r="K15" s="32"/>
      <c r="L15" s="32"/>
      <c r="M15" s="32"/>
      <c r="O15" s="10"/>
      <c r="P15" s="10"/>
    </row>
    <row r="16" spans="1:16" s="13" customFormat="1" ht="16.149999999999999" customHeight="1">
      <c r="B16" s="33"/>
      <c r="C16" s="33"/>
      <c r="D16" s="33"/>
      <c r="E16" s="33"/>
      <c r="F16" s="33"/>
      <c r="G16" s="47" t="s">
        <v>5</v>
      </c>
      <c r="H16" s="47" t="s">
        <v>6</v>
      </c>
      <c r="I16" s="33">
        <f>+B46+B51+B52+B21+B25</f>
        <v>91203</v>
      </c>
      <c r="J16" s="33">
        <f>+C46+C51+C52+C21+C25</f>
        <v>28273</v>
      </c>
      <c r="K16" s="33">
        <f>+D46+D51+D52+D21+D25</f>
        <v>35038</v>
      </c>
      <c r="L16" s="33">
        <f>+E46+E51+E52+E21+E25</f>
        <v>19535</v>
      </c>
      <c r="M16" s="33">
        <f>+F46+F51+F52+F21+F25</f>
        <v>8357</v>
      </c>
      <c r="O16" s="7"/>
      <c r="P16" s="7"/>
    </row>
    <row r="17" spans="2:16" s="15" customFormat="1" ht="16.149999999999999" customHeight="1">
      <c r="B17" s="34"/>
      <c r="C17" s="34"/>
      <c r="D17" s="34"/>
      <c r="E17" s="34"/>
      <c r="F17" s="34"/>
      <c r="G17" s="48" t="s">
        <v>7</v>
      </c>
      <c r="H17" s="23" t="s">
        <v>8</v>
      </c>
      <c r="I17" s="34">
        <v>4913</v>
      </c>
      <c r="J17" s="34">
        <v>1354</v>
      </c>
      <c r="K17" s="34">
        <v>1153</v>
      </c>
      <c r="L17" s="34">
        <v>2036</v>
      </c>
      <c r="M17" s="34">
        <v>370</v>
      </c>
      <c r="O17" s="7"/>
      <c r="P17" s="7"/>
    </row>
    <row r="18" spans="2:16" s="15" customFormat="1" ht="16.149999999999999" customHeight="1">
      <c r="B18" s="34"/>
      <c r="C18" s="34"/>
      <c r="D18" s="34"/>
      <c r="E18" s="34"/>
      <c r="F18" s="34"/>
      <c r="G18" s="48" t="s">
        <v>9</v>
      </c>
      <c r="H18" s="23" t="s">
        <v>10</v>
      </c>
      <c r="I18" s="34">
        <v>2981</v>
      </c>
      <c r="J18" s="34">
        <v>1157</v>
      </c>
      <c r="K18" s="34">
        <v>1651</v>
      </c>
      <c r="L18" s="34">
        <v>159</v>
      </c>
      <c r="M18" s="34">
        <v>14</v>
      </c>
      <c r="O18" s="12"/>
      <c r="P18" s="12"/>
    </row>
    <row r="19" spans="2:16" s="15" customFormat="1" ht="16.149999999999999" customHeight="1">
      <c r="B19" s="34"/>
      <c r="C19" s="34"/>
      <c r="D19" s="34"/>
      <c r="E19" s="34"/>
      <c r="F19" s="34"/>
      <c r="G19" s="48" t="s">
        <v>11</v>
      </c>
      <c r="H19" s="23" t="s">
        <v>130</v>
      </c>
      <c r="I19" s="34">
        <f>+I16-I17-I18</f>
        <v>83309</v>
      </c>
      <c r="J19" s="34">
        <f>+J16-J17-J18</f>
        <v>25762</v>
      </c>
      <c r="K19" s="34">
        <f>+K16-K17-K18</f>
        <v>32234</v>
      </c>
      <c r="L19" s="34">
        <f>+L16-L17-L18</f>
        <v>17340</v>
      </c>
      <c r="M19" s="34">
        <f>+M16-M17-M18</f>
        <v>7973</v>
      </c>
      <c r="O19" s="107"/>
      <c r="P19" s="13"/>
    </row>
    <row r="20" spans="2:16" s="16" customFormat="1" ht="16.149999999999999" customHeight="1">
      <c r="B20" s="35"/>
      <c r="C20" s="35"/>
      <c r="D20" s="35"/>
      <c r="E20" s="35"/>
      <c r="F20" s="35"/>
      <c r="G20" s="49"/>
      <c r="H20" s="30" t="s">
        <v>131</v>
      </c>
      <c r="I20" s="42">
        <v>2172</v>
      </c>
      <c r="J20" s="42">
        <v>341</v>
      </c>
      <c r="K20" s="42">
        <v>1058</v>
      </c>
      <c r="L20" s="42">
        <v>773</v>
      </c>
      <c r="M20" s="42">
        <v>0</v>
      </c>
      <c r="O20" s="107"/>
      <c r="P20" s="15"/>
    </row>
    <row r="21" spans="2:16" s="13" customFormat="1" ht="16.149999999999999" customHeight="1">
      <c r="B21" s="33">
        <v>22022</v>
      </c>
      <c r="C21" s="33">
        <v>4623</v>
      </c>
      <c r="D21" s="33">
        <v>7150</v>
      </c>
      <c r="E21" s="33">
        <v>7932</v>
      </c>
      <c r="F21" s="33">
        <v>2317</v>
      </c>
      <c r="G21" s="47" t="s">
        <v>12</v>
      </c>
      <c r="H21" s="47" t="s">
        <v>13</v>
      </c>
      <c r="I21" s="33"/>
      <c r="J21" s="33"/>
      <c r="K21" s="33"/>
      <c r="L21" s="33"/>
      <c r="M21" s="33"/>
      <c r="O21" s="107"/>
      <c r="P21" s="15"/>
    </row>
    <row r="22" spans="2:16" s="15" customFormat="1" ht="5.15" customHeight="1">
      <c r="B22" s="34"/>
      <c r="C22" s="34"/>
      <c r="D22" s="34"/>
      <c r="E22" s="34"/>
      <c r="F22" s="34"/>
      <c r="G22" s="14"/>
      <c r="H22" s="14"/>
      <c r="I22" s="34"/>
      <c r="J22" s="34"/>
      <c r="K22" s="34"/>
      <c r="L22" s="34"/>
      <c r="M22" s="34"/>
      <c r="O22" s="107"/>
    </row>
    <row r="23" spans="2:16" s="17" customFormat="1" ht="16.149999999999999" customHeight="1">
      <c r="B23" s="36">
        <f>+I16-B21</f>
        <v>69181</v>
      </c>
      <c r="C23" s="36">
        <f>+J16-C21</f>
        <v>23650</v>
      </c>
      <c r="D23" s="36">
        <f>+K16-D21</f>
        <v>27888</v>
      </c>
      <c r="E23" s="36">
        <f>+L16-E21</f>
        <v>11603</v>
      </c>
      <c r="F23" s="36">
        <f>+M16-F21</f>
        <v>6040</v>
      </c>
      <c r="G23" s="50" t="s">
        <v>132</v>
      </c>
      <c r="H23" s="50" t="s">
        <v>14</v>
      </c>
      <c r="I23" s="36"/>
      <c r="J23" s="36"/>
      <c r="K23" s="36"/>
      <c r="L23" s="36"/>
      <c r="M23" s="36"/>
      <c r="O23" s="107"/>
      <c r="P23" s="16"/>
    </row>
    <row r="24" spans="2:16" s="17" customFormat="1" ht="5.15" customHeight="1">
      <c r="B24" s="37"/>
      <c r="C24" s="37"/>
      <c r="D24" s="37"/>
      <c r="E24" s="37"/>
      <c r="F24" s="37"/>
      <c r="G24" s="51"/>
      <c r="H24" s="51"/>
      <c r="I24" s="37"/>
      <c r="J24" s="37"/>
      <c r="K24" s="37"/>
      <c r="L24" s="37"/>
      <c r="M24" s="37"/>
      <c r="O24" s="107"/>
      <c r="P24" s="13"/>
    </row>
    <row r="25" spans="2:16" s="13" customFormat="1" ht="16.149999999999999" customHeight="1">
      <c r="B25" s="33">
        <v>11445</v>
      </c>
      <c r="C25" s="33">
        <v>5548</v>
      </c>
      <c r="D25" s="33">
        <v>3733</v>
      </c>
      <c r="E25" s="33">
        <v>1975</v>
      </c>
      <c r="F25" s="33">
        <v>189</v>
      </c>
      <c r="G25" s="47" t="s">
        <v>118</v>
      </c>
      <c r="H25" s="47" t="s">
        <v>15</v>
      </c>
      <c r="I25" s="33"/>
      <c r="J25" s="33"/>
      <c r="K25" s="33"/>
      <c r="L25" s="33"/>
      <c r="M25" s="33"/>
      <c r="O25" s="107"/>
      <c r="P25" s="15"/>
    </row>
    <row r="26" spans="2:16" s="17" customFormat="1" ht="5.15" customHeight="1">
      <c r="B26" s="37"/>
      <c r="C26" s="37"/>
      <c r="D26" s="37"/>
      <c r="E26" s="37"/>
      <c r="F26" s="37"/>
      <c r="G26" s="51"/>
      <c r="H26" s="51"/>
      <c r="I26" s="37"/>
      <c r="J26" s="37"/>
      <c r="K26" s="37"/>
      <c r="L26" s="37"/>
      <c r="M26" s="37"/>
      <c r="O26" s="107"/>
    </row>
    <row r="27" spans="2:16" s="17" customFormat="1" ht="16.149999999999999" customHeight="1">
      <c r="B27" s="36">
        <f>+B23-B25</f>
        <v>57736</v>
      </c>
      <c r="C27" s="36">
        <f>+C23-C25</f>
        <v>18102</v>
      </c>
      <c r="D27" s="36">
        <f>+D23-D25</f>
        <v>24155</v>
      </c>
      <c r="E27" s="36">
        <f>+E23-E25</f>
        <v>9628</v>
      </c>
      <c r="F27" s="36">
        <f>+F23-F25</f>
        <v>5851</v>
      </c>
      <c r="G27" s="50" t="s">
        <v>16</v>
      </c>
      <c r="H27" s="50" t="s">
        <v>17</v>
      </c>
      <c r="I27" s="36"/>
      <c r="J27" s="36"/>
      <c r="K27" s="36"/>
      <c r="L27" s="36"/>
      <c r="M27" s="36"/>
      <c r="O27" s="107"/>
    </row>
    <row r="28" spans="2:16" s="12" customFormat="1" ht="9" customHeight="1">
      <c r="B28" s="41"/>
      <c r="C28" s="41"/>
      <c r="D28" s="41"/>
      <c r="E28" s="41"/>
      <c r="F28" s="41"/>
      <c r="G28" s="56"/>
      <c r="H28" s="56"/>
      <c r="I28" s="41"/>
      <c r="J28" s="41"/>
      <c r="K28" s="41"/>
      <c r="L28" s="41"/>
      <c r="M28" s="41"/>
      <c r="O28" s="107"/>
      <c r="P28" s="13"/>
    </row>
    <row r="29" spans="2:16" ht="16" customHeight="1">
      <c r="B29" s="26"/>
      <c r="C29" s="26"/>
      <c r="D29" s="26"/>
      <c r="E29" s="26"/>
      <c r="F29" s="26"/>
      <c r="G29" s="27"/>
      <c r="H29" s="26"/>
      <c r="I29" s="28"/>
      <c r="J29" s="28"/>
      <c r="K29" s="28"/>
      <c r="L29" s="28"/>
      <c r="M29" s="28"/>
      <c r="O29" s="107"/>
      <c r="P29" s="17"/>
    </row>
    <row r="30" spans="2:16" ht="16" customHeight="1">
      <c r="O30" s="107"/>
      <c r="P30" s="17"/>
    </row>
    <row r="31" spans="2:16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O31" s="12"/>
      <c r="P31" s="12"/>
    </row>
    <row r="32" spans="2:16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O32" s="5"/>
      <c r="P32" s="5"/>
    </row>
    <row r="33" spans="2:16" ht="16" customHeight="1"/>
    <row r="34" spans="2:16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2:16" ht="5.25" customHeight="1">
      <c r="B35" s="8"/>
      <c r="O35" s="7"/>
      <c r="P35" s="7"/>
    </row>
    <row r="36" spans="2:16" s="7" customFormat="1" ht="16" customHeight="1">
      <c r="B36" s="3" t="s">
        <v>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9" t="s">
        <v>3</v>
      </c>
      <c r="O36" s="5"/>
      <c r="P36" s="5"/>
    </row>
    <row r="37" spans="2:16" ht="3" customHeight="1">
      <c r="B37" s="22"/>
      <c r="O37" s="7"/>
      <c r="P37" s="7"/>
    </row>
    <row r="38" spans="2:16" s="7" customFormat="1" ht="3.75" customHeight="1">
      <c r="B38" s="118" t="str">
        <f>+B10</f>
        <v>Adminis-
traciones
Públicas
S.13</v>
      </c>
      <c r="C38" s="118" t="str">
        <f>+C10</f>
        <v>Adminis-
tración
Central
S.1311</v>
      </c>
      <c r="D38" s="118" t="str">
        <f>+D10</f>
        <v>Adminis-
tración
Regional
S.1312</v>
      </c>
      <c r="E38" s="118" t="str">
        <f>+E10</f>
        <v>Adminis-
tración
Local
S.1313</v>
      </c>
      <c r="F38" s="118" t="str">
        <f>+F10</f>
        <v>Fondos de
la S.Social
S.1314</v>
      </c>
      <c r="G38" s="118" t="s">
        <v>4</v>
      </c>
      <c r="H38" s="115" t="s">
        <v>152</v>
      </c>
      <c r="I38" s="118" t="str">
        <f>+I10</f>
        <v>Adminis-
traciones
Públicas
S.13</v>
      </c>
      <c r="J38" s="118" t="str">
        <f>+J10</f>
        <v>Adminis-
tración
Central
S.1311</v>
      </c>
      <c r="K38" s="118" t="str">
        <f>+K10</f>
        <v>Adminis-
tración
Regional
S.1312</v>
      </c>
      <c r="L38" s="118" t="str">
        <f>+L10</f>
        <v>Adminis-
tración
Local
S.1313</v>
      </c>
      <c r="M38" s="118" t="str">
        <f>+M10</f>
        <v>Fondos de
la S.Social
S.1314</v>
      </c>
      <c r="O38" s="5"/>
      <c r="P38" s="5"/>
    </row>
    <row r="39" spans="2:16" s="7" customFormat="1" ht="44.15" customHeight="1">
      <c r="B39" s="119"/>
      <c r="C39" s="119"/>
      <c r="D39" s="119"/>
      <c r="E39" s="119"/>
      <c r="F39" s="119"/>
      <c r="G39" s="119"/>
      <c r="H39" s="116"/>
      <c r="I39" s="119"/>
      <c r="J39" s="119"/>
      <c r="K39" s="119"/>
      <c r="L39" s="119"/>
      <c r="M39" s="119"/>
    </row>
    <row r="40" spans="2:16" s="10" customFormat="1" ht="3" customHeight="1">
      <c r="B40" s="119"/>
      <c r="C40" s="119"/>
      <c r="D40" s="119"/>
      <c r="E40" s="119"/>
      <c r="F40" s="119"/>
      <c r="G40" s="119"/>
      <c r="H40" s="116"/>
      <c r="I40" s="119"/>
      <c r="J40" s="119"/>
      <c r="K40" s="119"/>
      <c r="L40" s="119"/>
      <c r="M40" s="119"/>
      <c r="O40" s="5"/>
      <c r="P40" s="5"/>
    </row>
    <row r="41" spans="2:16" s="7" customFormat="1" ht="13.15" customHeight="1">
      <c r="B41" s="119"/>
      <c r="C41" s="119"/>
      <c r="D41" s="119"/>
      <c r="E41" s="119"/>
      <c r="F41" s="119"/>
      <c r="G41" s="119"/>
      <c r="H41" s="116"/>
      <c r="I41" s="119"/>
      <c r="J41" s="119"/>
      <c r="K41" s="119"/>
      <c r="L41" s="119"/>
      <c r="M41" s="119"/>
    </row>
    <row r="42" spans="2:16" s="7" customFormat="1" ht="3" customHeight="1">
      <c r="B42" s="120"/>
      <c r="C42" s="120"/>
      <c r="D42" s="120"/>
      <c r="E42" s="120"/>
      <c r="F42" s="120"/>
      <c r="G42" s="120"/>
      <c r="H42" s="117"/>
      <c r="I42" s="120"/>
      <c r="J42" s="120"/>
      <c r="K42" s="120"/>
      <c r="L42" s="120"/>
      <c r="M42" s="120"/>
    </row>
    <row r="43" spans="2:16" s="12" customFormat="1" ht="9" customHeight="1">
      <c r="B43" s="32"/>
      <c r="C43" s="32"/>
      <c r="D43" s="32"/>
      <c r="E43" s="32"/>
      <c r="F43" s="32"/>
      <c r="G43" s="57"/>
      <c r="H43" s="57"/>
      <c r="I43" s="32"/>
      <c r="J43" s="32"/>
      <c r="K43" s="32"/>
      <c r="L43" s="32"/>
      <c r="M43" s="32"/>
      <c r="O43" s="10"/>
      <c r="P43" s="10"/>
    </row>
    <row r="44" spans="2:16" s="17" customFormat="1" ht="16.149999999999999" customHeight="1">
      <c r="B44" s="38"/>
      <c r="C44" s="38"/>
      <c r="D44" s="38"/>
      <c r="E44" s="38"/>
      <c r="F44" s="38"/>
      <c r="G44" s="64" t="s">
        <v>16</v>
      </c>
      <c r="H44" s="52" t="s">
        <v>17</v>
      </c>
      <c r="I44" s="38">
        <f>+B27</f>
        <v>57736</v>
      </c>
      <c r="J44" s="38">
        <f>+C27</f>
        <v>18102</v>
      </c>
      <c r="K44" s="38">
        <f>+D27</f>
        <v>24155</v>
      </c>
      <c r="L44" s="38">
        <f>+E27</f>
        <v>9628</v>
      </c>
      <c r="M44" s="38">
        <f>+F27</f>
        <v>5851</v>
      </c>
      <c r="O44" s="7"/>
      <c r="P44" s="7"/>
    </row>
    <row r="45" spans="2:16" s="15" customFormat="1" ht="5.15" customHeight="1">
      <c r="B45" s="34"/>
      <c r="C45" s="34"/>
      <c r="D45" s="34"/>
      <c r="E45" s="34"/>
      <c r="F45" s="34"/>
      <c r="G45" s="65"/>
      <c r="H45" s="53"/>
      <c r="I45" s="34"/>
      <c r="J45" s="34"/>
      <c r="K45" s="34"/>
      <c r="L45" s="34"/>
      <c r="M45" s="34"/>
      <c r="O45" s="7"/>
      <c r="P45" s="7"/>
    </row>
    <row r="46" spans="2:16" s="13" customFormat="1" ht="16.149999999999999" customHeight="1">
      <c r="B46" s="33">
        <v>57659</v>
      </c>
      <c r="C46" s="33">
        <v>18079</v>
      </c>
      <c r="D46" s="33">
        <v>24118</v>
      </c>
      <c r="E46" s="33">
        <v>9626</v>
      </c>
      <c r="F46" s="33">
        <v>5836</v>
      </c>
      <c r="G46" s="61" t="s">
        <v>21</v>
      </c>
      <c r="H46" s="47" t="s">
        <v>22</v>
      </c>
      <c r="I46" s="33"/>
      <c r="J46" s="33"/>
      <c r="K46" s="33"/>
      <c r="L46" s="33"/>
      <c r="M46" s="33"/>
      <c r="O46" s="12"/>
      <c r="P46" s="12"/>
    </row>
    <row r="47" spans="2:16" s="15" customFormat="1" ht="16.149999999999999" customHeight="1">
      <c r="B47" s="34">
        <f>+C47+D47+E47+F47</f>
        <v>44701</v>
      </c>
      <c r="C47" s="34">
        <v>13692</v>
      </c>
      <c r="D47" s="34">
        <v>18895</v>
      </c>
      <c r="E47" s="34">
        <v>7270</v>
      </c>
      <c r="F47" s="34">
        <v>4844</v>
      </c>
      <c r="G47" s="62" t="s">
        <v>23</v>
      </c>
      <c r="H47" s="23" t="s">
        <v>24</v>
      </c>
      <c r="I47" s="34"/>
      <c r="J47" s="34"/>
      <c r="K47" s="34"/>
      <c r="L47" s="34"/>
      <c r="M47" s="34"/>
      <c r="O47" s="107"/>
      <c r="P47" s="17"/>
    </row>
    <row r="48" spans="2:16" s="15" customFormat="1" ht="16.149999999999999" customHeight="1">
      <c r="B48" s="34">
        <f>SUM(B49:B50)</f>
        <v>12958</v>
      </c>
      <c r="C48" s="34">
        <f>SUM(C49:C50)</f>
        <v>4387</v>
      </c>
      <c r="D48" s="34">
        <f>SUM(D49:D50)</f>
        <v>5223</v>
      </c>
      <c r="E48" s="34">
        <f>SUM(E49:E50)</f>
        <v>2356</v>
      </c>
      <c r="F48" s="34">
        <f>SUM(F49:F50)</f>
        <v>992</v>
      </c>
      <c r="G48" s="62" t="s">
        <v>25</v>
      </c>
      <c r="H48" s="23" t="s">
        <v>153</v>
      </c>
      <c r="I48" s="34"/>
      <c r="J48" s="34"/>
      <c r="K48" s="34"/>
      <c r="L48" s="34"/>
      <c r="M48" s="34"/>
      <c r="O48" s="108"/>
    </row>
    <row r="49" spans="2:16" s="15" customFormat="1" ht="16.149999999999999" customHeight="1">
      <c r="B49" s="84">
        <f t="shared" ref="B49:B50" si="0">+C49+D49+E49+F49</f>
        <v>8113</v>
      </c>
      <c r="C49" s="84">
        <v>1533</v>
      </c>
      <c r="D49" s="84">
        <v>3481</v>
      </c>
      <c r="E49" s="84">
        <v>2177</v>
      </c>
      <c r="F49" s="84">
        <v>922</v>
      </c>
      <c r="G49" s="85" t="s">
        <v>26</v>
      </c>
      <c r="H49" s="86" t="s">
        <v>27</v>
      </c>
      <c r="I49" s="43"/>
      <c r="J49" s="43"/>
      <c r="K49" s="43"/>
      <c r="L49" s="43"/>
      <c r="M49" s="43"/>
      <c r="O49" s="107"/>
      <c r="P49" s="13"/>
    </row>
    <row r="50" spans="2:16" s="15" customFormat="1" ht="16.149999999999999" customHeight="1">
      <c r="B50" s="84">
        <f t="shared" si="0"/>
        <v>4845</v>
      </c>
      <c r="C50" s="84">
        <v>2854</v>
      </c>
      <c r="D50" s="84">
        <v>1742</v>
      </c>
      <c r="E50" s="84">
        <v>179</v>
      </c>
      <c r="F50" s="84">
        <v>70</v>
      </c>
      <c r="G50" s="87" t="s">
        <v>28</v>
      </c>
      <c r="H50" s="86" t="s">
        <v>29</v>
      </c>
      <c r="I50" s="43"/>
      <c r="J50" s="43"/>
      <c r="K50" s="43"/>
      <c r="L50" s="43"/>
      <c r="M50" s="43"/>
      <c r="O50" s="107"/>
    </row>
    <row r="51" spans="2:16" s="13" customFormat="1" ht="16.149999999999999" customHeight="1">
      <c r="B51" s="33">
        <v>77</v>
      </c>
      <c r="C51" s="33">
        <v>23</v>
      </c>
      <c r="D51" s="33">
        <v>37</v>
      </c>
      <c r="E51" s="33">
        <v>2</v>
      </c>
      <c r="F51" s="33">
        <v>15</v>
      </c>
      <c r="G51" s="61" t="s">
        <v>30</v>
      </c>
      <c r="H51" s="47" t="s">
        <v>31</v>
      </c>
      <c r="I51" s="33"/>
      <c r="J51" s="33"/>
      <c r="K51" s="33"/>
      <c r="L51" s="33"/>
      <c r="M51" s="33"/>
      <c r="O51" s="107"/>
      <c r="P51" s="15"/>
    </row>
    <row r="52" spans="2:16" s="13" customFormat="1" ht="16.149999999999999" customHeight="1">
      <c r="B52" s="33">
        <v>0</v>
      </c>
      <c r="C52" s="33">
        <v>0</v>
      </c>
      <c r="D52" s="33">
        <v>0</v>
      </c>
      <c r="E52" s="33">
        <v>0</v>
      </c>
      <c r="F52" s="33">
        <v>0</v>
      </c>
      <c r="G52" s="61" t="s">
        <v>32</v>
      </c>
      <c r="H52" s="47" t="s">
        <v>33</v>
      </c>
      <c r="I52" s="33"/>
      <c r="J52" s="33"/>
      <c r="K52" s="33"/>
      <c r="L52" s="33"/>
      <c r="M52" s="33"/>
      <c r="O52" s="107"/>
      <c r="P52" s="15"/>
    </row>
    <row r="53" spans="2:16" s="15" customFormat="1" ht="5.15" customHeight="1">
      <c r="B53" s="34"/>
      <c r="C53" s="34"/>
      <c r="D53" s="34"/>
      <c r="E53" s="34"/>
      <c r="F53" s="34"/>
      <c r="G53" s="23"/>
      <c r="H53" s="14"/>
      <c r="I53" s="34"/>
      <c r="J53" s="34"/>
      <c r="K53" s="34"/>
      <c r="L53" s="34"/>
      <c r="M53" s="34"/>
      <c r="O53" s="107"/>
    </row>
    <row r="54" spans="2:16" s="17" customFormat="1" ht="16" customHeight="1">
      <c r="B54" s="36">
        <f>+I44-(+B46+B51+B52)</f>
        <v>0</v>
      </c>
      <c r="C54" s="36">
        <f>+J44-(+C46+C51+C52)</f>
        <v>0</v>
      </c>
      <c r="D54" s="36">
        <f>+K44-(+D46+D51+D52)</f>
        <v>0</v>
      </c>
      <c r="E54" s="36">
        <f>+L44-(+E46+E51+E52)</f>
        <v>0</v>
      </c>
      <c r="F54" s="36">
        <f>+M44-(+F46+F51+F52)</f>
        <v>0</v>
      </c>
      <c r="G54" s="63" t="s">
        <v>34</v>
      </c>
      <c r="H54" s="50" t="s">
        <v>35</v>
      </c>
      <c r="I54" s="36"/>
      <c r="J54" s="36"/>
      <c r="K54" s="36"/>
      <c r="L54" s="36"/>
      <c r="M54" s="36"/>
      <c r="O54" s="13"/>
      <c r="P54" s="13"/>
    </row>
    <row r="55" spans="2:16" s="12" customFormat="1" ht="9" customHeight="1">
      <c r="B55" s="41"/>
      <c r="C55" s="41"/>
      <c r="D55" s="41"/>
      <c r="E55" s="41"/>
      <c r="F55" s="41"/>
      <c r="G55" s="56"/>
      <c r="H55" s="56"/>
      <c r="I55" s="41"/>
      <c r="J55" s="41"/>
      <c r="K55" s="41"/>
      <c r="L55" s="41"/>
      <c r="M55" s="41"/>
      <c r="O55" s="13"/>
      <c r="P55" s="13"/>
    </row>
    <row r="56" spans="2:16" ht="16" customHeight="1">
      <c r="B56" s="26"/>
      <c r="C56" s="26"/>
      <c r="D56" s="26"/>
      <c r="E56" s="26"/>
      <c r="F56" s="26"/>
      <c r="G56" s="27"/>
      <c r="H56" s="26"/>
      <c r="I56" s="28"/>
      <c r="J56" s="28"/>
      <c r="K56" s="28"/>
      <c r="L56" s="28"/>
      <c r="M56" s="28"/>
      <c r="O56" s="15"/>
      <c r="P56" s="15"/>
    </row>
    <row r="57" spans="2:16" ht="16" customHeight="1">
      <c r="O57" s="13"/>
      <c r="P57" s="17"/>
    </row>
    <row r="58" spans="2:16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12"/>
      <c r="P58" s="12"/>
    </row>
    <row r="59" spans="2:16" ht="5.25" customHeight="1">
      <c r="B59" s="8"/>
    </row>
    <row r="60" spans="2:16" s="7" customFormat="1" ht="16" customHeight="1">
      <c r="B60" s="3" t="s">
        <v>2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9" t="s">
        <v>3</v>
      </c>
      <c r="O60" s="5"/>
      <c r="P60" s="5"/>
    </row>
    <row r="61" spans="2:16" ht="3" customHeight="1">
      <c r="B61" s="22"/>
      <c r="O61" s="7"/>
      <c r="P61" s="7"/>
    </row>
    <row r="62" spans="2:16" s="7" customFormat="1" ht="3.75" customHeight="1">
      <c r="B62" s="118" t="str">
        <f>+B10</f>
        <v>Adminis-
traciones
Públicas
S.13</v>
      </c>
      <c r="C62" s="118" t="str">
        <f>+C10</f>
        <v>Adminis-
tración
Central
S.1311</v>
      </c>
      <c r="D62" s="118" t="str">
        <f>+D10</f>
        <v>Adminis-
tración
Regional
S.1312</v>
      </c>
      <c r="E62" s="118" t="str">
        <f>+E10</f>
        <v>Adminis-
tración
Local
S.1313</v>
      </c>
      <c r="F62" s="118" t="str">
        <f>+F10</f>
        <v>Fondos de
la S.Social
S.1314</v>
      </c>
      <c r="G62" s="118" t="s">
        <v>4</v>
      </c>
      <c r="H62" s="115" t="s">
        <v>152</v>
      </c>
      <c r="I62" s="118" t="str">
        <f>+I10</f>
        <v>Adminis-
traciones
Públicas
S.13</v>
      </c>
      <c r="J62" s="118" t="str">
        <f>+J10</f>
        <v>Adminis-
tración
Central
S.1311</v>
      </c>
      <c r="K62" s="118" t="str">
        <f>+K10</f>
        <v>Adminis-
tración
Regional
S.1312</v>
      </c>
      <c r="L62" s="118" t="str">
        <f>+L10</f>
        <v>Adminis-
tración
Local
S.1313</v>
      </c>
      <c r="M62" s="118" t="str">
        <f>+M10</f>
        <v>Fondos de
la S.Social
S.1314</v>
      </c>
      <c r="O62" s="5"/>
      <c r="P62" s="5"/>
    </row>
    <row r="63" spans="2:16" s="7" customFormat="1" ht="44.15" customHeight="1">
      <c r="B63" s="119"/>
      <c r="C63" s="119"/>
      <c r="D63" s="119"/>
      <c r="E63" s="119"/>
      <c r="F63" s="119"/>
      <c r="G63" s="119"/>
      <c r="H63" s="116"/>
      <c r="I63" s="119"/>
      <c r="J63" s="119"/>
      <c r="K63" s="119"/>
      <c r="L63" s="119"/>
      <c r="M63" s="119"/>
    </row>
    <row r="64" spans="2:16" s="10" customFormat="1" ht="3" customHeight="1">
      <c r="B64" s="119"/>
      <c r="C64" s="119"/>
      <c r="D64" s="119"/>
      <c r="E64" s="119"/>
      <c r="F64" s="119"/>
      <c r="G64" s="119"/>
      <c r="H64" s="116"/>
      <c r="I64" s="119"/>
      <c r="J64" s="119"/>
      <c r="K64" s="119"/>
      <c r="L64" s="119"/>
      <c r="M64" s="119"/>
      <c r="O64" s="5"/>
      <c r="P64" s="5"/>
    </row>
    <row r="65" spans="2:16" s="7" customFormat="1" ht="13.15" customHeight="1">
      <c r="B65" s="119"/>
      <c r="C65" s="119"/>
      <c r="D65" s="119"/>
      <c r="E65" s="119"/>
      <c r="F65" s="119"/>
      <c r="G65" s="119"/>
      <c r="H65" s="116"/>
      <c r="I65" s="119"/>
      <c r="J65" s="119"/>
      <c r="K65" s="119"/>
      <c r="L65" s="119"/>
      <c r="M65" s="119"/>
    </row>
    <row r="66" spans="2:16" s="7" customFormat="1" ht="3" customHeight="1">
      <c r="B66" s="120"/>
      <c r="C66" s="120"/>
      <c r="D66" s="120"/>
      <c r="E66" s="120"/>
      <c r="F66" s="120"/>
      <c r="G66" s="120"/>
      <c r="H66" s="117"/>
      <c r="I66" s="120"/>
      <c r="J66" s="120"/>
      <c r="K66" s="120"/>
      <c r="L66" s="120"/>
      <c r="M66" s="120"/>
    </row>
    <row r="67" spans="2:16" s="12" customFormat="1" ht="9" customHeight="1">
      <c r="B67" s="32"/>
      <c r="C67" s="32"/>
      <c r="D67" s="32"/>
      <c r="E67" s="32"/>
      <c r="F67" s="32"/>
      <c r="G67" s="57"/>
      <c r="H67" s="57"/>
      <c r="I67" s="32"/>
      <c r="J67" s="32"/>
      <c r="K67" s="32"/>
      <c r="L67" s="32"/>
      <c r="M67" s="32"/>
      <c r="O67" s="10"/>
      <c r="P67" s="10"/>
    </row>
    <row r="68" spans="2:16" s="17" customFormat="1" ht="16.149999999999999" customHeight="1">
      <c r="B68" s="37"/>
      <c r="C68" s="37"/>
      <c r="D68" s="37"/>
      <c r="E68" s="37"/>
      <c r="F68" s="37"/>
      <c r="G68" s="67" t="s">
        <v>34</v>
      </c>
      <c r="H68" s="54" t="s">
        <v>35</v>
      </c>
      <c r="I68" s="38">
        <f>+J68+K68+L68+M68</f>
        <v>0</v>
      </c>
      <c r="J68" s="38">
        <f>+C54</f>
        <v>0</v>
      </c>
      <c r="K68" s="38">
        <f>+D54</f>
        <v>0</v>
      </c>
      <c r="L68" s="38">
        <f>+E54</f>
        <v>0</v>
      </c>
      <c r="M68" s="38">
        <f>+F54</f>
        <v>0</v>
      </c>
      <c r="O68" s="7"/>
      <c r="P68" s="7"/>
    </row>
    <row r="69" spans="2:16" s="15" customFormat="1" ht="5.15" customHeight="1">
      <c r="B69" s="34"/>
      <c r="C69" s="34"/>
      <c r="D69" s="34"/>
      <c r="E69" s="34"/>
      <c r="F69" s="34"/>
      <c r="G69" s="62"/>
      <c r="H69" s="48"/>
      <c r="I69" s="34">
        <f>+J69+K69+L69+M69</f>
        <v>0</v>
      </c>
      <c r="J69" s="34"/>
      <c r="K69" s="34"/>
      <c r="L69" s="34"/>
      <c r="M69" s="34"/>
      <c r="O69" s="7"/>
      <c r="P69" s="7"/>
    </row>
    <row r="70" spans="2:16" s="13" customFormat="1" ht="16.149999999999999" customHeight="1">
      <c r="B70" s="33"/>
      <c r="C70" s="33"/>
      <c r="D70" s="33"/>
      <c r="E70" s="33"/>
      <c r="F70" s="33"/>
      <c r="G70" s="61" t="s">
        <v>37</v>
      </c>
      <c r="H70" s="47" t="s">
        <v>154</v>
      </c>
      <c r="I70" s="33">
        <f>+I71+I75</f>
        <v>61496</v>
      </c>
      <c r="J70" s="33">
        <f>+J71+J75</f>
        <v>43151</v>
      </c>
      <c r="K70" s="33">
        <f>+K71+K75</f>
        <v>7350</v>
      </c>
      <c r="L70" s="33">
        <f>+L71+L75</f>
        <v>10995</v>
      </c>
      <c r="M70" s="33">
        <f>+M71+M75</f>
        <v>0</v>
      </c>
      <c r="O70" s="12"/>
      <c r="P70" s="12"/>
    </row>
    <row r="71" spans="2:16" s="15" customFormat="1" ht="16.149999999999999" customHeight="1">
      <c r="B71" s="34"/>
      <c r="C71" s="34"/>
      <c r="D71" s="34"/>
      <c r="E71" s="34"/>
      <c r="F71" s="34"/>
      <c r="G71" s="62" t="s">
        <v>38</v>
      </c>
      <c r="H71" s="23" t="s">
        <v>39</v>
      </c>
      <c r="I71" s="34">
        <f>+I72+I73+I74</f>
        <v>54655</v>
      </c>
      <c r="J71" s="34">
        <f>+J72+J73+J74</f>
        <v>42977</v>
      </c>
      <c r="K71" s="34">
        <f>+K72+K73+K74</f>
        <v>7168</v>
      </c>
      <c r="L71" s="34">
        <f>+L72+L73+L74</f>
        <v>4510</v>
      </c>
      <c r="M71" s="34">
        <f>+M72+M73+M74</f>
        <v>0</v>
      </c>
      <c r="O71" s="107"/>
      <c r="P71" s="17"/>
    </row>
    <row r="72" spans="2:16" s="15" customFormat="1" ht="16.149999999999999" customHeight="1">
      <c r="B72" s="34"/>
      <c r="C72" s="34"/>
      <c r="D72" s="34"/>
      <c r="E72" s="34"/>
      <c r="F72" s="34"/>
      <c r="G72" s="23" t="s">
        <v>40</v>
      </c>
      <c r="H72" s="76" t="s">
        <v>41</v>
      </c>
      <c r="I72" s="34">
        <v>31070</v>
      </c>
      <c r="J72" s="34">
        <v>27596</v>
      </c>
      <c r="K72" s="34">
        <v>1247</v>
      </c>
      <c r="L72" s="34">
        <v>2227</v>
      </c>
      <c r="M72" s="34">
        <v>0</v>
      </c>
      <c r="O72" s="107"/>
    </row>
    <row r="73" spans="2:16" s="15" customFormat="1" ht="16.149999999999999" customHeight="1">
      <c r="B73" s="34"/>
      <c r="C73" s="34"/>
      <c r="D73" s="34"/>
      <c r="E73" s="34"/>
      <c r="F73" s="34"/>
      <c r="G73" s="23" t="s">
        <v>42</v>
      </c>
      <c r="H73" s="76" t="s">
        <v>155</v>
      </c>
      <c r="I73" s="34">
        <v>120</v>
      </c>
      <c r="J73" s="34">
        <v>21</v>
      </c>
      <c r="K73" s="34">
        <v>60</v>
      </c>
      <c r="L73" s="34">
        <v>39</v>
      </c>
      <c r="M73" s="34">
        <v>0</v>
      </c>
      <c r="O73" s="107"/>
      <c r="P73" s="13"/>
    </row>
    <row r="74" spans="2:16" s="15" customFormat="1" ht="16.149999999999999" customHeight="1">
      <c r="B74" s="34"/>
      <c r="C74" s="34"/>
      <c r="D74" s="34"/>
      <c r="E74" s="34"/>
      <c r="F74" s="34"/>
      <c r="G74" s="23" t="s">
        <v>43</v>
      </c>
      <c r="H74" s="23" t="s">
        <v>156</v>
      </c>
      <c r="I74" s="34">
        <v>23465</v>
      </c>
      <c r="J74" s="34">
        <v>15360</v>
      </c>
      <c r="K74" s="34">
        <v>5861</v>
      </c>
      <c r="L74" s="34">
        <v>2244</v>
      </c>
      <c r="M74" s="34">
        <v>0</v>
      </c>
      <c r="O74" s="107"/>
    </row>
    <row r="75" spans="2:16" s="15" customFormat="1" ht="16.149999999999999" customHeight="1">
      <c r="B75" s="34"/>
      <c r="C75" s="34"/>
      <c r="D75" s="34"/>
      <c r="E75" s="34"/>
      <c r="F75" s="34"/>
      <c r="G75" s="23" t="s">
        <v>30</v>
      </c>
      <c r="H75" s="23" t="s">
        <v>31</v>
      </c>
      <c r="I75" s="34">
        <v>6841</v>
      </c>
      <c r="J75" s="34">
        <v>174</v>
      </c>
      <c r="K75" s="34">
        <v>182</v>
      </c>
      <c r="L75" s="34">
        <v>6485</v>
      </c>
      <c r="M75" s="34">
        <v>0</v>
      </c>
      <c r="O75" s="107"/>
    </row>
    <row r="76" spans="2:16" s="13" customFormat="1" ht="16.149999999999999" customHeight="1">
      <c r="B76" s="33"/>
      <c r="C76" s="33"/>
      <c r="D76" s="33"/>
      <c r="E76" s="33"/>
      <c r="F76" s="33"/>
      <c r="G76" s="61" t="s">
        <v>44</v>
      </c>
      <c r="H76" s="47" t="s">
        <v>45</v>
      </c>
      <c r="I76" s="33">
        <f>+I77+I78</f>
        <v>-6303</v>
      </c>
      <c r="J76" s="33">
        <f>+J77+J78</f>
        <v>-2611</v>
      </c>
      <c r="K76" s="33">
        <f>+K77+K78</f>
        <v>-1207</v>
      </c>
      <c r="L76" s="33">
        <f>+L77+L78</f>
        <v>-778</v>
      </c>
      <c r="M76" s="33">
        <f>+M77+M78</f>
        <v>-1707</v>
      </c>
      <c r="O76" s="107"/>
      <c r="P76" s="15"/>
    </row>
    <row r="77" spans="2:16" s="15" customFormat="1" ht="16.149999999999999" customHeight="1">
      <c r="B77" s="34"/>
      <c r="C77" s="34"/>
      <c r="D77" s="34"/>
      <c r="E77" s="34"/>
      <c r="F77" s="34"/>
      <c r="G77" s="23" t="s">
        <v>46</v>
      </c>
      <c r="H77" s="23" t="s">
        <v>47</v>
      </c>
      <c r="I77" s="34">
        <v>-3136</v>
      </c>
      <c r="J77" s="34">
        <v>-1783</v>
      </c>
      <c r="K77" s="34">
        <v>-602</v>
      </c>
      <c r="L77" s="34">
        <v>-751</v>
      </c>
      <c r="M77" s="34">
        <v>0</v>
      </c>
      <c r="O77" s="107"/>
    </row>
    <row r="78" spans="2:16" s="15" customFormat="1" ht="16.149999999999999" customHeight="1">
      <c r="B78" s="34"/>
      <c r="C78" s="34"/>
      <c r="D78" s="34"/>
      <c r="E78" s="34"/>
      <c r="F78" s="34"/>
      <c r="G78" s="23" t="s">
        <v>32</v>
      </c>
      <c r="H78" s="23" t="s">
        <v>33</v>
      </c>
      <c r="I78" s="34">
        <v>-3167</v>
      </c>
      <c r="J78" s="34">
        <v>-828</v>
      </c>
      <c r="K78" s="34">
        <v>-605</v>
      </c>
      <c r="L78" s="34">
        <v>-27</v>
      </c>
      <c r="M78" s="34">
        <v>-1707</v>
      </c>
      <c r="O78" s="107"/>
    </row>
    <row r="79" spans="2:16" s="13" customFormat="1" ht="16.149999999999999" customHeight="1">
      <c r="B79" s="33">
        <f>+B80+B81+B82</f>
        <v>22604</v>
      </c>
      <c r="C79" s="33">
        <f>+C80+C81+C82</f>
        <v>19348</v>
      </c>
      <c r="D79" s="33">
        <f>+D80+D81+D82</f>
        <v>2146</v>
      </c>
      <c r="E79" s="33">
        <f>+E80+E81+E82</f>
        <v>1107</v>
      </c>
      <c r="F79" s="33">
        <f>+F80+F81+F82</f>
        <v>3</v>
      </c>
      <c r="G79" s="61" t="s">
        <v>48</v>
      </c>
      <c r="H79" s="47" t="s">
        <v>49</v>
      </c>
      <c r="I79" s="33">
        <f>I80+I81+I82</f>
        <v>7350</v>
      </c>
      <c r="J79" s="33">
        <f>+J80+J81+J82</f>
        <v>5996</v>
      </c>
      <c r="K79" s="33">
        <f>+K80+K81+K82</f>
        <v>382</v>
      </c>
      <c r="L79" s="33">
        <f>+L80+L81+L82</f>
        <v>600</v>
      </c>
      <c r="M79" s="33">
        <f>+M80+M81+M82</f>
        <v>372</v>
      </c>
      <c r="O79" s="107"/>
    </row>
    <row r="80" spans="2:16" s="15" customFormat="1" ht="16.149999999999999" customHeight="1">
      <c r="B80" s="34">
        <v>22589</v>
      </c>
      <c r="C80" s="43">
        <v>19347</v>
      </c>
      <c r="D80" s="43">
        <v>2145</v>
      </c>
      <c r="E80" s="43">
        <v>1094</v>
      </c>
      <c r="F80" s="43">
        <v>3</v>
      </c>
      <c r="G80" s="23" t="s">
        <v>50</v>
      </c>
      <c r="H80" s="23" t="s">
        <v>133</v>
      </c>
      <c r="I80" s="43">
        <v>2385</v>
      </c>
      <c r="J80" s="43">
        <v>1173</v>
      </c>
      <c r="K80" s="43">
        <v>365</v>
      </c>
      <c r="L80" s="43">
        <v>476</v>
      </c>
      <c r="M80" s="43">
        <v>371</v>
      </c>
      <c r="O80" s="107"/>
    </row>
    <row r="81" spans="2:16" s="15" customFormat="1" ht="16.149999999999999" customHeight="1">
      <c r="B81" s="34"/>
      <c r="C81" s="43"/>
      <c r="D81" s="43"/>
      <c r="E81" s="43"/>
      <c r="F81" s="43"/>
      <c r="G81" s="23" t="s">
        <v>51</v>
      </c>
      <c r="H81" s="23" t="s">
        <v>52</v>
      </c>
      <c r="I81" s="43">
        <v>4949</v>
      </c>
      <c r="J81" s="43">
        <v>4823</v>
      </c>
      <c r="K81" s="43">
        <v>16</v>
      </c>
      <c r="L81" s="43">
        <v>109</v>
      </c>
      <c r="M81" s="43">
        <v>1</v>
      </c>
      <c r="O81" s="107"/>
    </row>
    <row r="82" spans="2:16" s="15" customFormat="1" ht="16.149999999999999" customHeight="1">
      <c r="B82" s="34">
        <v>15</v>
      </c>
      <c r="C82" s="43">
        <v>1</v>
      </c>
      <c r="D82" s="43">
        <v>1</v>
      </c>
      <c r="E82" s="43">
        <v>13</v>
      </c>
      <c r="F82" s="43">
        <v>0</v>
      </c>
      <c r="G82" s="23" t="s">
        <v>53</v>
      </c>
      <c r="H82" s="23" t="s">
        <v>54</v>
      </c>
      <c r="I82" s="43">
        <v>16</v>
      </c>
      <c r="J82" s="43">
        <v>0</v>
      </c>
      <c r="K82" s="43">
        <v>1</v>
      </c>
      <c r="L82" s="43">
        <v>15</v>
      </c>
      <c r="M82" s="43">
        <v>0</v>
      </c>
      <c r="O82" s="107"/>
      <c r="P82" s="13"/>
    </row>
    <row r="83" spans="2:16" s="15" customFormat="1" ht="5.15" customHeight="1">
      <c r="B83" s="34"/>
      <c r="C83" s="34"/>
      <c r="D83" s="34"/>
      <c r="E83" s="34"/>
      <c r="F83" s="34"/>
      <c r="G83" s="23"/>
      <c r="H83" s="14"/>
      <c r="I83" s="43"/>
      <c r="J83" s="43"/>
      <c r="K83" s="43"/>
      <c r="L83" s="43"/>
      <c r="M83" s="43"/>
      <c r="O83" s="107"/>
    </row>
    <row r="84" spans="2:16" s="15" customFormat="1" ht="5.15" customHeight="1">
      <c r="B84" s="40"/>
      <c r="C84" s="40"/>
      <c r="D84" s="40"/>
      <c r="E84" s="40"/>
      <c r="F84" s="40"/>
      <c r="G84" s="68"/>
      <c r="H84" s="55"/>
      <c r="I84" s="43"/>
      <c r="J84" s="43"/>
      <c r="K84" s="43"/>
      <c r="L84" s="43"/>
      <c r="M84" s="43"/>
      <c r="O84" s="107"/>
    </row>
    <row r="85" spans="2:16" s="17" customFormat="1" ht="16.149999999999999" customHeight="1">
      <c r="B85" s="36">
        <f>+I68+I70+I76+I79-B79</f>
        <v>39939</v>
      </c>
      <c r="C85" s="36">
        <f>+J68+J70+J76+J79-C79</f>
        <v>27188</v>
      </c>
      <c r="D85" s="36">
        <f>+K68+K70+K76+K79-D79</f>
        <v>4379</v>
      </c>
      <c r="E85" s="36">
        <f>+L68+L70+L76+L79-E79</f>
        <v>9710</v>
      </c>
      <c r="F85" s="36">
        <f>+M68+M70+M76+M79-F79</f>
        <v>-1338</v>
      </c>
      <c r="G85" s="63" t="s">
        <v>55</v>
      </c>
      <c r="H85" s="50" t="s">
        <v>56</v>
      </c>
      <c r="I85" s="36"/>
      <c r="J85" s="36"/>
      <c r="K85" s="36"/>
      <c r="L85" s="36"/>
      <c r="M85" s="36"/>
      <c r="O85" s="107"/>
      <c r="P85" s="15"/>
    </row>
    <row r="86" spans="2:16" s="12" customFormat="1" ht="9" customHeight="1">
      <c r="B86" s="41"/>
      <c r="C86" s="41"/>
      <c r="D86" s="41"/>
      <c r="E86" s="41"/>
      <c r="F86" s="41"/>
      <c r="G86" s="56"/>
      <c r="H86" s="56"/>
      <c r="I86" s="41"/>
      <c r="J86" s="41"/>
      <c r="K86" s="41"/>
      <c r="L86" s="41"/>
      <c r="M86" s="41"/>
      <c r="O86" s="107"/>
      <c r="P86" s="15"/>
    </row>
    <row r="87" spans="2:16" ht="16" customHeight="1">
      <c r="B87" s="26"/>
      <c r="C87" s="26"/>
      <c r="D87" s="26"/>
      <c r="E87" s="26"/>
      <c r="F87" s="26"/>
      <c r="G87" s="27"/>
      <c r="H87" s="26"/>
      <c r="I87" s="28"/>
      <c r="J87" s="28"/>
      <c r="K87" s="28"/>
      <c r="L87" s="28"/>
      <c r="M87" s="28"/>
      <c r="O87" s="107"/>
      <c r="P87" s="15"/>
    </row>
    <row r="88" spans="2:16" ht="16" customHeight="1">
      <c r="O88" s="107"/>
      <c r="P88" s="17"/>
    </row>
    <row r="89" spans="2:16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12"/>
      <c r="P89" s="12"/>
    </row>
    <row r="90" spans="2:16" ht="5.25" customHeight="1">
      <c r="B90" s="8"/>
    </row>
    <row r="91" spans="2:16" s="7" customFormat="1" ht="16" customHeight="1">
      <c r="B91" s="3" t="s">
        <v>2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9" t="s">
        <v>3</v>
      </c>
      <c r="O91" s="5"/>
      <c r="P91" s="5"/>
    </row>
    <row r="92" spans="2:16" ht="3" customHeight="1">
      <c r="B92" s="22"/>
      <c r="O92" s="7"/>
      <c r="P92" s="7"/>
    </row>
    <row r="93" spans="2:16" s="7" customFormat="1" ht="3.75" customHeight="1">
      <c r="B93" s="118" t="str">
        <f>+B10</f>
        <v>Adminis-
traciones
Públicas
S.13</v>
      </c>
      <c r="C93" s="118" t="str">
        <f>+C10</f>
        <v>Adminis-
tración
Central
S.1311</v>
      </c>
      <c r="D93" s="118" t="str">
        <f>+D10</f>
        <v>Adminis-
tración
Regional
S.1312</v>
      </c>
      <c r="E93" s="118" t="str">
        <f>+E10</f>
        <v>Adminis-
tración
Local
S.1313</v>
      </c>
      <c r="F93" s="118" t="str">
        <f>+F10</f>
        <v>Fondos de
la S.Social
S.1314</v>
      </c>
      <c r="G93" s="118" t="s">
        <v>4</v>
      </c>
      <c r="H93" s="115" t="s">
        <v>152</v>
      </c>
      <c r="I93" s="118" t="str">
        <f>+I10</f>
        <v>Adminis-
traciones
Públicas
S.13</v>
      </c>
      <c r="J93" s="118" t="str">
        <f>+J10</f>
        <v>Adminis-
tración
Central
S.1311</v>
      </c>
      <c r="K93" s="118" t="str">
        <f>+K10</f>
        <v>Adminis-
tración
Regional
S.1312</v>
      </c>
      <c r="L93" s="118" t="str">
        <f>+L10</f>
        <v>Adminis-
tración
Local
S.1313</v>
      </c>
      <c r="M93" s="118" t="str">
        <f>+M10</f>
        <v>Fondos de
la S.Social
S.1314</v>
      </c>
      <c r="O93" s="5"/>
      <c r="P93" s="5"/>
    </row>
    <row r="94" spans="2:16" s="7" customFormat="1" ht="44.15" customHeight="1">
      <c r="B94" s="119"/>
      <c r="C94" s="119"/>
      <c r="D94" s="119"/>
      <c r="E94" s="119"/>
      <c r="F94" s="119"/>
      <c r="G94" s="119"/>
      <c r="H94" s="116"/>
      <c r="I94" s="119"/>
      <c r="J94" s="119"/>
      <c r="K94" s="119"/>
      <c r="L94" s="119"/>
      <c r="M94" s="119"/>
    </row>
    <row r="95" spans="2:16" s="10" customFormat="1" ht="3" customHeight="1">
      <c r="B95" s="119"/>
      <c r="C95" s="119"/>
      <c r="D95" s="119"/>
      <c r="E95" s="119"/>
      <c r="F95" s="119"/>
      <c r="G95" s="119"/>
      <c r="H95" s="116"/>
      <c r="I95" s="119"/>
      <c r="J95" s="119"/>
      <c r="K95" s="119"/>
      <c r="L95" s="119"/>
      <c r="M95" s="119"/>
      <c r="O95" s="5"/>
      <c r="P95" s="5"/>
    </row>
    <row r="96" spans="2:16" s="7" customFormat="1" ht="13.15" customHeight="1">
      <c r="B96" s="119"/>
      <c r="C96" s="119"/>
      <c r="D96" s="119"/>
      <c r="E96" s="119"/>
      <c r="F96" s="119"/>
      <c r="G96" s="119"/>
      <c r="H96" s="116"/>
      <c r="I96" s="119"/>
      <c r="J96" s="119"/>
      <c r="K96" s="119"/>
      <c r="L96" s="119"/>
      <c r="M96" s="119"/>
    </row>
    <row r="97" spans="2:16" s="7" customFormat="1" ht="3" customHeight="1">
      <c r="B97" s="120"/>
      <c r="C97" s="120"/>
      <c r="D97" s="120"/>
      <c r="E97" s="120"/>
      <c r="F97" s="120"/>
      <c r="G97" s="120"/>
      <c r="H97" s="117"/>
      <c r="I97" s="120"/>
      <c r="J97" s="120"/>
      <c r="K97" s="120"/>
      <c r="L97" s="120"/>
      <c r="M97" s="120"/>
    </row>
    <row r="98" spans="2:16" s="12" customFormat="1" ht="9" customHeight="1">
      <c r="B98" s="32"/>
      <c r="C98" s="32"/>
      <c r="D98" s="32"/>
      <c r="E98" s="32"/>
      <c r="F98" s="32"/>
      <c r="G98" s="11"/>
      <c r="H98" s="11"/>
      <c r="I98" s="32"/>
      <c r="J98" s="32"/>
      <c r="K98" s="32"/>
      <c r="L98" s="32"/>
      <c r="M98" s="32"/>
      <c r="O98" s="10"/>
      <c r="P98" s="10"/>
    </row>
    <row r="99" spans="2:16" s="12" customFormat="1" ht="5.15" customHeight="1">
      <c r="B99" s="34"/>
      <c r="C99" s="34"/>
      <c r="D99" s="34"/>
      <c r="E99" s="34"/>
      <c r="F99" s="34"/>
      <c r="G99" s="58"/>
      <c r="H99" s="58"/>
      <c r="I99" s="35"/>
      <c r="J99" s="35"/>
      <c r="K99" s="35"/>
      <c r="L99" s="35"/>
      <c r="M99" s="35"/>
      <c r="O99" s="7"/>
      <c r="P99" s="7"/>
    </row>
    <row r="100" spans="2:16" s="17" customFormat="1" ht="16.149999999999999" customHeight="1">
      <c r="B100" s="37"/>
      <c r="C100" s="37"/>
      <c r="D100" s="37"/>
      <c r="E100" s="37"/>
      <c r="F100" s="37"/>
      <c r="G100" s="67" t="s">
        <v>55</v>
      </c>
      <c r="H100" s="54" t="s">
        <v>56</v>
      </c>
      <c r="I100" s="38">
        <f>+B85</f>
        <v>39939</v>
      </c>
      <c r="J100" s="38">
        <f>+C85</f>
        <v>27188</v>
      </c>
      <c r="K100" s="38">
        <f>+D85</f>
        <v>4379</v>
      </c>
      <c r="L100" s="38">
        <f>+E85</f>
        <v>9710</v>
      </c>
      <c r="M100" s="38">
        <f>+F85</f>
        <v>-1338</v>
      </c>
      <c r="O100" s="7"/>
      <c r="P100" s="7"/>
    </row>
    <row r="101" spans="2:16" s="15" customFormat="1" ht="5.15" customHeight="1">
      <c r="B101" s="34"/>
      <c r="C101" s="34"/>
      <c r="D101" s="34"/>
      <c r="E101" s="34"/>
      <c r="F101" s="34"/>
      <c r="G101" s="62"/>
      <c r="H101" s="48"/>
      <c r="I101" s="34"/>
      <c r="J101" s="34"/>
      <c r="K101" s="34"/>
      <c r="L101" s="34"/>
      <c r="M101" s="34"/>
      <c r="O101" s="12"/>
      <c r="P101" s="12"/>
    </row>
    <row r="102" spans="2:16" s="13" customFormat="1" ht="16.149999999999999" customHeight="1">
      <c r="B102" s="33">
        <f>+B103+B104</f>
        <v>5</v>
      </c>
      <c r="C102" s="33">
        <f>+C103+C104</f>
        <v>5</v>
      </c>
      <c r="D102" s="33">
        <f>+D103+D104</f>
        <v>0</v>
      </c>
      <c r="E102" s="33">
        <f>+E103+E104</f>
        <v>0</v>
      </c>
      <c r="F102" s="33">
        <f>+F103+F104</f>
        <v>0</v>
      </c>
      <c r="G102" s="61" t="s">
        <v>58</v>
      </c>
      <c r="H102" s="47" t="s">
        <v>59</v>
      </c>
      <c r="I102" s="33">
        <f>+I103+I104</f>
        <v>54869</v>
      </c>
      <c r="J102" s="33">
        <f>+J103+J104</f>
        <v>45030</v>
      </c>
      <c r="K102" s="33">
        <f>+K103+K104</f>
        <v>5436</v>
      </c>
      <c r="L102" s="33">
        <f>+L103+L104</f>
        <v>4403</v>
      </c>
      <c r="M102" s="33">
        <f>+M103+M104</f>
        <v>0</v>
      </c>
      <c r="O102" s="12"/>
      <c r="P102" s="12"/>
    </row>
    <row r="103" spans="2:16" s="15" customFormat="1" ht="16.149999999999999" customHeight="1">
      <c r="B103" s="34">
        <v>5</v>
      </c>
      <c r="C103" s="34">
        <v>5</v>
      </c>
      <c r="D103" s="34">
        <v>0</v>
      </c>
      <c r="E103" s="34">
        <v>0</v>
      </c>
      <c r="F103" s="34">
        <v>0</v>
      </c>
      <c r="G103" s="62" t="s">
        <v>60</v>
      </c>
      <c r="H103" s="23" t="s">
        <v>61</v>
      </c>
      <c r="I103" s="34">
        <v>52663</v>
      </c>
      <c r="J103" s="34">
        <v>44649</v>
      </c>
      <c r="K103" s="34">
        <v>4846</v>
      </c>
      <c r="L103" s="34">
        <v>3168</v>
      </c>
      <c r="M103" s="34">
        <v>0</v>
      </c>
      <c r="O103" s="107"/>
      <c r="P103" s="17"/>
    </row>
    <row r="104" spans="2:16" s="15" customFormat="1" ht="16.149999999999999" customHeight="1">
      <c r="B104" s="34"/>
      <c r="C104" s="34"/>
      <c r="D104" s="34"/>
      <c r="E104" s="34"/>
      <c r="F104" s="34"/>
      <c r="G104" s="62" t="s">
        <v>62</v>
      </c>
      <c r="H104" s="23" t="s">
        <v>63</v>
      </c>
      <c r="I104" s="34">
        <v>2206</v>
      </c>
      <c r="J104" s="34">
        <v>381</v>
      </c>
      <c r="K104" s="34">
        <v>590</v>
      </c>
      <c r="L104" s="34">
        <v>1235</v>
      </c>
      <c r="M104" s="34">
        <v>0</v>
      </c>
      <c r="O104" s="107"/>
    </row>
    <row r="105" spans="2:16" s="13" customFormat="1" ht="16.149999999999999" customHeight="1">
      <c r="B105" s="33"/>
      <c r="C105" s="33"/>
      <c r="D105" s="33"/>
      <c r="E105" s="33"/>
      <c r="F105" s="33"/>
      <c r="G105" s="61" t="s">
        <v>64</v>
      </c>
      <c r="H105" s="47" t="s">
        <v>134</v>
      </c>
      <c r="I105" s="33">
        <f>+I106+I107+I108</f>
        <v>67929</v>
      </c>
      <c r="J105" s="33">
        <f>+J106+J107+J108</f>
        <v>6630</v>
      </c>
      <c r="K105" s="33">
        <f>+K106+K107+K108</f>
        <v>109</v>
      </c>
      <c r="L105" s="33">
        <f>+L106+L107+L108</f>
        <v>179</v>
      </c>
      <c r="M105" s="33">
        <f>+M106+M107+M108</f>
        <v>61011</v>
      </c>
      <c r="O105" s="107"/>
    </row>
    <row r="106" spans="2:16" s="15" customFormat="1" ht="16.149999999999999" customHeight="1">
      <c r="B106" s="34"/>
      <c r="C106" s="34"/>
      <c r="D106" s="34"/>
      <c r="E106" s="34"/>
      <c r="F106" s="34"/>
      <c r="G106" s="62" t="s">
        <v>65</v>
      </c>
      <c r="H106" s="23" t="s">
        <v>125</v>
      </c>
      <c r="I106" s="34">
        <v>44828</v>
      </c>
      <c r="J106" s="34">
        <v>1051</v>
      </c>
      <c r="K106" s="34">
        <v>0</v>
      </c>
      <c r="L106" s="34">
        <v>0</v>
      </c>
      <c r="M106" s="34">
        <v>43777</v>
      </c>
      <c r="O106" s="107"/>
    </row>
    <row r="107" spans="2:16" s="15" customFormat="1" ht="16.149999999999999" customHeight="1">
      <c r="B107" s="34"/>
      <c r="C107" s="34"/>
      <c r="D107" s="34"/>
      <c r="E107" s="34"/>
      <c r="F107" s="34"/>
      <c r="G107" s="62" t="s">
        <v>66</v>
      </c>
      <c r="H107" s="23" t="s">
        <v>126</v>
      </c>
      <c r="I107" s="34">
        <v>4845</v>
      </c>
      <c r="J107" s="34">
        <v>4487</v>
      </c>
      <c r="K107" s="34">
        <v>109</v>
      </c>
      <c r="L107" s="34">
        <v>179</v>
      </c>
      <c r="M107" s="34">
        <v>70</v>
      </c>
      <c r="O107" s="107"/>
    </row>
    <row r="108" spans="2:16" s="15" customFormat="1" ht="16.149999999999999" customHeight="1">
      <c r="B108" s="34"/>
      <c r="C108" s="34"/>
      <c r="D108" s="34"/>
      <c r="E108" s="34"/>
      <c r="F108" s="34"/>
      <c r="G108" s="62" t="s">
        <v>127</v>
      </c>
      <c r="H108" s="23" t="s">
        <v>129</v>
      </c>
      <c r="I108" s="34">
        <v>18256</v>
      </c>
      <c r="J108" s="34">
        <v>1092</v>
      </c>
      <c r="K108" s="34">
        <v>0</v>
      </c>
      <c r="L108" s="34">
        <v>0</v>
      </c>
      <c r="M108" s="34">
        <v>17164</v>
      </c>
      <c r="O108" s="107"/>
      <c r="P108" s="13"/>
    </row>
    <row r="109" spans="2:16" s="13" customFormat="1" ht="28">
      <c r="B109" s="33">
        <v>67371</v>
      </c>
      <c r="C109" s="33">
        <v>6705</v>
      </c>
      <c r="D109" s="33">
        <v>444</v>
      </c>
      <c r="E109" s="33">
        <v>306</v>
      </c>
      <c r="F109" s="33">
        <v>59916</v>
      </c>
      <c r="G109" s="61" t="s">
        <v>67</v>
      </c>
      <c r="H109" s="77" t="s">
        <v>157</v>
      </c>
      <c r="I109" s="33"/>
      <c r="J109" s="33"/>
      <c r="K109" s="33"/>
      <c r="L109" s="33"/>
      <c r="M109" s="33"/>
      <c r="O109" s="107"/>
      <c r="P109" s="15"/>
    </row>
    <row r="110" spans="2:16" s="15" customFormat="1" ht="16.149999999999999" customHeight="1">
      <c r="B110" s="34">
        <f>+C110+D110+E110+F110</f>
        <v>57763</v>
      </c>
      <c r="C110" s="34">
        <v>0</v>
      </c>
      <c r="D110" s="34">
        <v>0</v>
      </c>
      <c r="E110" s="34">
        <v>0</v>
      </c>
      <c r="F110" s="34">
        <v>57763</v>
      </c>
      <c r="G110" s="62" t="s">
        <v>68</v>
      </c>
      <c r="H110" s="23" t="s">
        <v>158</v>
      </c>
      <c r="I110" s="34"/>
      <c r="J110" s="34"/>
      <c r="K110" s="34"/>
      <c r="L110" s="34"/>
      <c r="M110" s="34"/>
      <c r="O110" s="107"/>
    </row>
    <row r="111" spans="2:16" s="15" customFormat="1" ht="16.149999999999999" customHeight="1">
      <c r="B111" s="34">
        <f>+C111+D111+E111+F111</f>
        <v>6257</v>
      </c>
      <c r="C111" s="34">
        <v>5899</v>
      </c>
      <c r="D111" s="34">
        <v>109</v>
      </c>
      <c r="E111" s="34">
        <v>179</v>
      </c>
      <c r="F111" s="34">
        <v>70</v>
      </c>
      <c r="G111" s="62" t="s">
        <v>135</v>
      </c>
      <c r="H111" s="23" t="s">
        <v>119</v>
      </c>
      <c r="I111" s="34"/>
      <c r="J111" s="34"/>
      <c r="K111" s="34"/>
      <c r="L111" s="34"/>
      <c r="M111" s="34"/>
      <c r="O111" s="107"/>
    </row>
    <row r="112" spans="2:16" s="15" customFormat="1" ht="16.149999999999999" customHeight="1">
      <c r="B112" s="34">
        <f>+C112+D112+E112+F112</f>
        <v>3351</v>
      </c>
      <c r="C112" s="34">
        <v>806</v>
      </c>
      <c r="D112" s="34">
        <v>335</v>
      </c>
      <c r="E112" s="34">
        <v>127</v>
      </c>
      <c r="F112" s="34">
        <v>2083</v>
      </c>
      <c r="G112" s="62" t="s">
        <v>136</v>
      </c>
      <c r="H112" s="23" t="s">
        <v>159</v>
      </c>
      <c r="I112" s="34"/>
      <c r="J112" s="34"/>
      <c r="K112" s="34"/>
      <c r="L112" s="34"/>
      <c r="M112" s="34"/>
      <c r="O112" s="107"/>
      <c r="P112" s="13"/>
    </row>
    <row r="113" spans="2:16" s="13" customFormat="1" ht="16.149999999999999" customHeight="1">
      <c r="B113" s="33">
        <f>+B114+B115+B116+B117+B118+B119</f>
        <v>9635</v>
      </c>
      <c r="C113" s="33">
        <f>+C114+C115+C116+C117+C118+C119</f>
        <v>54926</v>
      </c>
      <c r="D113" s="33">
        <f>+D114+D115+D116+D117+D118+D119</f>
        <v>4161</v>
      </c>
      <c r="E113" s="33">
        <f>+E114+E115+E116+E117+E118+E119</f>
        <v>6359</v>
      </c>
      <c r="F113" s="33">
        <f>+F114+F115+F116+F117+F118+F119</f>
        <v>16877</v>
      </c>
      <c r="G113" s="61" t="s">
        <v>69</v>
      </c>
      <c r="H113" s="47" t="s">
        <v>70</v>
      </c>
      <c r="I113" s="33">
        <f>+I114+I115+I116+I117+I118+I119</f>
        <v>4520</v>
      </c>
      <c r="J113" s="33">
        <f>+J114+J115+J116+J117+J118+J119</f>
        <v>4802</v>
      </c>
      <c r="K113" s="33">
        <f>+K114+K115+K116+K117+K118+K119</f>
        <v>35161</v>
      </c>
      <c r="L113" s="33">
        <f>+L114+L115+L116+L117+L118+L119</f>
        <v>10948</v>
      </c>
      <c r="M113" s="33">
        <f>+M114+M115+M116+M117+M118+M119</f>
        <v>26297</v>
      </c>
      <c r="O113" s="15"/>
      <c r="P113" s="15"/>
    </row>
    <row r="114" spans="2:16" s="15" customFormat="1" ht="16.149999999999999" customHeight="1">
      <c r="B114" s="34">
        <v>85</v>
      </c>
      <c r="C114" s="34">
        <v>15</v>
      </c>
      <c r="D114" s="34">
        <v>27</v>
      </c>
      <c r="E114" s="34">
        <v>41</v>
      </c>
      <c r="F114" s="34">
        <v>2</v>
      </c>
      <c r="G114" s="62" t="s">
        <v>71</v>
      </c>
      <c r="H114" s="23" t="s">
        <v>72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</row>
    <row r="115" spans="2:16" s="15" customFormat="1" ht="16.149999999999999" customHeight="1"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62" t="s">
        <v>73</v>
      </c>
      <c r="H115" s="23" t="s">
        <v>74</v>
      </c>
      <c r="I115" s="34">
        <v>57</v>
      </c>
      <c r="J115" s="34">
        <v>13</v>
      </c>
      <c r="K115" s="34">
        <v>5</v>
      </c>
      <c r="L115" s="34">
        <v>38</v>
      </c>
      <c r="M115" s="34">
        <v>1</v>
      </c>
    </row>
    <row r="116" spans="2:16" s="15" customFormat="1" ht="16.149999999999999" customHeight="1">
      <c r="B116" s="34">
        <v>0</v>
      </c>
      <c r="C116" s="34">
        <v>47797</v>
      </c>
      <c r="D116" s="34">
        <v>2833</v>
      </c>
      <c r="E116" s="34">
        <v>5303</v>
      </c>
      <c r="F116" s="34">
        <v>16755</v>
      </c>
      <c r="G116" s="62" t="s">
        <v>75</v>
      </c>
      <c r="H116" s="23" t="s">
        <v>160</v>
      </c>
      <c r="I116" s="34">
        <v>0</v>
      </c>
      <c r="J116" s="34">
        <v>3227</v>
      </c>
      <c r="K116" s="34">
        <v>34005</v>
      </c>
      <c r="L116" s="34">
        <v>10097</v>
      </c>
      <c r="M116" s="34">
        <v>25359</v>
      </c>
      <c r="O116" s="107"/>
      <c r="P116" s="13"/>
    </row>
    <row r="117" spans="2:16" s="15" customFormat="1" ht="16.149999999999999" customHeight="1">
      <c r="B117" s="34">
        <v>575</v>
      </c>
      <c r="C117" s="34">
        <v>575</v>
      </c>
      <c r="D117" s="34">
        <v>0</v>
      </c>
      <c r="E117" s="34">
        <v>0</v>
      </c>
      <c r="F117" s="34">
        <v>0</v>
      </c>
      <c r="G117" s="62" t="s">
        <v>76</v>
      </c>
      <c r="H117" s="23" t="s">
        <v>77</v>
      </c>
      <c r="I117" s="34">
        <v>1740</v>
      </c>
      <c r="J117" s="34">
        <v>490</v>
      </c>
      <c r="K117" s="34">
        <v>640</v>
      </c>
      <c r="L117" s="34">
        <v>58</v>
      </c>
      <c r="M117" s="34">
        <v>552</v>
      </c>
      <c r="O117" s="107"/>
    </row>
    <row r="118" spans="2:16" s="15" customFormat="1" ht="16.149999999999999" customHeight="1">
      <c r="B118" s="34">
        <v>3941</v>
      </c>
      <c r="C118" s="34">
        <v>1505</v>
      </c>
      <c r="D118" s="34">
        <v>1301</v>
      </c>
      <c r="E118" s="34">
        <v>1015</v>
      </c>
      <c r="F118" s="34">
        <v>120</v>
      </c>
      <c r="G118" s="23" t="s">
        <v>78</v>
      </c>
      <c r="H118" s="23" t="s">
        <v>79</v>
      </c>
      <c r="I118" s="34">
        <v>2723</v>
      </c>
      <c r="J118" s="34">
        <v>1072</v>
      </c>
      <c r="K118" s="34">
        <v>511</v>
      </c>
      <c r="L118" s="34">
        <v>755</v>
      </c>
      <c r="M118" s="34">
        <v>385</v>
      </c>
      <c r="O118" s="107"/>
    </row>
    <row r="119" spans="2:16" s="46" customFormat="1" ht="16.149999999999999" customHeight="1">
      <c r="B119" s="34">
        <v>5034</v>
      </c>
      <c r="C119" s="34">
        <v>5034</v>
      </c>
      <c r="D119" s="34">
        <v>0</v>
      </c>
      <c r="E119" s="34">
        <v>0</v>
      </c>
      <c r="F119" s="34">
        <v>0</v>
      </c>
      <c r="G119" s="23" t="s">
        <v>120</v>
      </c>
      <c r="H119" s="23" t="s">
        <v>121</v>
      </c>
      <c r="I119" s="45"/>
      <c r="J119" s="45"/>
      <c r="K119" s="45"/>
      <c r="L119" s="45"/>
      <c r="M119" s="45"/>
      <c r="N119" s="15"/>
      <c r="O119" s="107"/>
      <c r="P119" s="15"/>
    </row>
    <row r="120" spans="2:16" s="15" customFormat="1" ht="5.15" customHeight="1">
      <c r="B120" s="34"/>
      <c r="C120" s="34"/>
      <c r="D120" s="34"/>
      <c r="E120" s="34"/>
      <c r="F120" s="34"/>
      <c r="G120" s="62"/>
      <c r="H120" s="48"/>
      <c r="I120" s="34"/>
      <c r="J120" s="34"/>
      <c r="K120" s="34"/>
      <c r="L120" s="34"/>
      <c r="M120" s="34"/>
      <c r="O120" s="107"/>
    </row>
    <row r="121" spans="2:16" s="15" customFormat="1" ht="5.15" customHeight="1">
      <c r="B121" s="40"/>
      <c r="C121" s="40"/>
      <c r="D121" s="40"/>
      <c r="E121" s="40"/>
      <c r="F121" s="40"/>
      <c r="G121" s="68"/>
      <c r="H121" s="55"/>
      <c r="I121" s="34"/>
      <c r="J121" s="34"/>
      <c r="K121" s="34"/>
      <c r="L121" s="34"/>
      <c r="M121" s="34"/>
      <c r="O121" s="107"/>
    </row>
    <row r="122" spans="2:16" s="17" customFormat="1" ht="16.149999999999999" customHeight="1">
      <c r="B122" s="36">
        <f>+I100+I102+I105+I113-B102-B109-B113</f>
        <v>90246</v>
      </c>
      <c r="C122" s="36">
        <f>+J100+J102+J105+J113-C102-C109-C113</f>
        <v>22014</v>
      </c>
      <c r="D122" s="36">
        <f>+K100+K102+K105+K113-D102-D109-D113</f>
        <v>40480</v>
      </c>
      <c r="E122" s="36">
        <f>+L100+L102+L105+L113-E102-E109-E113</f>
        <v>18575</v>
      </c>
      <c r="F122" s="36">
        <f>+M100+M102+M105+M113-F102-F109-F113</f>
        <v>9177</v>
      </c>
      <c r="G122" s="63" t="s">
        <v>80</v>
      </c>
      <c r="H122" s="50" t="s">
        <v>81</v>
      </c>
      <c r="I122" s="36"/>
      <c r="J122" s="36"/>
      <c r="K122" s="36"/>
      <c r="L122" s="36"/>
      <c r="M122" s="36"/>
      <c r="O122" s="107"/>
      <c r="P122" s="46"/>
    </row>
    <row r="123" spans="2:16" s="12" customFormat="1" ht="9" customHeight="1">
      <c r="B123" s="41"/>
      <c r="C123" s="41"/>
      <c r="D123" s="41"/>
      <c r="E123" s="41"/>
      <c r="F123" s="41"/>
      <c r="G123" s="56"/>
      <c r="H123" s="56"/>
      <c r="I123" s="41"/>
      <c r="J123" s="41"/>
      <c r="K123" s="41"/>
      <c r="L123" s="41"/>
      <c r="M123" s="41"/>
      <c r="O123" s="15"/>
      <c r="P123" s="15"/>
    </row>
    <row r="124" spans="2:16" ht="16" customHeight="1">
      <c r="B124" s="26"/>
      <c r="C124" s="26"/>
      <c r="D124" s="26"/>
      <c r="E124" s="26"/>
      <c r="F124" s="26"/>
      <c r="G124" s="27"/>
      <c r="H124" s="26"/>
      <c r="I124" s="28"/>
      <c r="J124" s="28"/>
      <c r="K124" s="28"/>
      <c r="L124" s="28"/>
      <c r="M124" s="28"/>
      <c r="O124" s="15"/>
      <c r="P124" s="15"/>
    </row>
    <row r="125" spans="2:16" ht="16" customHeight="1">
      <c r="O125" s="107"/>
      <c r="P125" s="17"/>
    </row>
    <row r="126" spans="2:16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12"/>
      <c r="P126" s="12"/>
    </row>
    <row r="127" spans="2:16" ht="5.25" customHeight="1">
      <c r="B127" s="8"/>
    </row>
    <row r="128" spans="2:16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9" t="s">
        <v>3</v>
      </c>
      <c r="O128" s="5"/>
      <c r="P128" s="5"/>
    </row>
    <row r="129" spans="2:16" ht="3" customHeight="1">
      <c r="B129" s="22"/>
      <c r="O129" s="7"/>
      <c r="P129" s="7"/>
    </row>
    <row r="130" spans="2:16" s="7" customFormat="1" ht="3.75" customHeight="1">
      <c r="B130" s="118" t="str">
        <f>+B10</f>
        <v>Adminis-
traciones
Públicas
S.13</v>
      </c>
      <c r="C130" s="118" t="str">
        <f>+C10</f>
        <v>Adminis-
tración
Central
S.1311</v>
      </c>
      <c r="D130" s="118" t="str">
        <f>+D10</f>
        <v>Adminis-
tración
Regional
S.1312</v>
      </c>
      <c r="E130" s="118" t="str">
        <f>+E10</f>
        <v>Adminis-
tración
Local
S.1313</v>
      </c>
      <c r="F130" s="118" t="str">
        <f>+F10</f>
        <v>Fondos de
la S.Social
S.1314</v>
      </c>
      <c r="G130" s="118" t="s">
        <v>4</v>
      </c>
      <c r="H130" s="115" t="s">
        <v>152</v>
      </c>
      <c r="I130" s="118" t="str">
        <f>+I10</f>
        <v>Adminis-
traciones
Públicas
S.13</v>
      </c>
      <c r="J130" s="118" t="str">
        <f>+J10</f>
        <v>Adminis-
tración
Central
S.1311</v>
      </c>
      <c r="K130" s="118" t="str">
        <f>+K10</f>
        <v>Adminis-
tración
Regional
S.1312</v>
      </c>
      <c r="L130" s="118" t="str">
        <f>+L10</f>
        <v>Adminis-
tración
Local
S.1313</v>
      </c>
      <c r="M130" s="118" t="str">
        <f>+M10</f>
        <v>Fondos de
la S.Social
S.1314</v>
      </c>
      <c r="O130" s="5"/>
      <c r="P130" s="5"/>
    </row>
    <row r="131" spans="2:16" s="7" customFormat="1" ht="44.15" customHeight="1">
      <c r="B131" s="119"/>
      <c r="C131" s="119"/>
      <c r="D131" s="119"/>
      <c r="E131" s="119"/>
      <c r="F131" s="119"/>
      <c r="G131" s="119"/>
      <c r="H131" s="116"/>
      <c r="I131" s="119"/>
      <c r="J131" s="119"/>
      <c r="K131" s="119"/>
      <c r="L131" s="119"/>
      <c r="M131" s="119"/>
    </row>
    <row r="132" spans="2:16" s="10" customFormat="1" ht="3" customHeight="1">
      <c r="B132" s="119"/>
      <c r="C132" s="119"/>
      <c r="D132" s="119"/>
      <c r="E132" s="119"/>
      <c r="F132" s="119"/>
      <c r="G132" s="119"/>
      <c r="H132" s="116"/>
      <c r="I132" s="119"/>
      <c r="J132" s="119"/>
      <c r="K132" s="119"/>
      <c r="L132" s="119"/>
      <c r="M132" s="119"/>
      <c r="O132" s="5"/>
      <c r="P132" s="5"/>
    </row>
    <row r="133" spans="2:16" s="7" customFormat="1" ht="13.15" customHeight="1">
      <c r="B133" s="119"/>
      <c r="C133" s="119"/>
      <c r="D133" s="119"/>
      <c r="E133" s="119"/>
      <c r="F133" s="119"/>
      <c r="G133" s="119"/>
      <c r="H133" s="116"/>
      <c r="I133" s="119"/>
      <c r="J133" s="119"/>
      <c r="K133" s="119"/>
      <c r="L133" s="119"/>
      <c r="M133" s="119"/>
    </row>
    <row r="134" spans="2:16" s="7" customFormat="1" ht="3" customHeight="1">
      <c r="B134" s="120"/>
      <c r="C134" s="120"/>
      <c r="D134" s="120"/>
      <c r="E134" s="120"/>
      <c r="F134" s="120"/>
      <c r="G134" s="120"/>
      <c r="H134" s="117"/>
      <c r="I134" s="120"/>
      <c r="J134" s="120"/>
      <c r="K134" s="120"/>
      <c r="L134" s="120"/>
      <c r="M134" s="120"/>
    </row>
    <row r="135" spans="2:16" s="12" customFormat="1" ht="9" customHeight="1">
      <c r="B135" s="32"/>
      <c r="C135" s="32"/>
      <c r="D135" s="32"/>
      <c r="E135" s="32"/>
      <c r="F135" s="32"/>
      <c r="G135" s="69"/>
      <c r="H135" s="57"/>
      <c r="I135" s="32"/>
      <c r="J135" s="32"/>
      <c r="K135" s="32"/>
      <c r="L135" s="32"/>
      <c r="M135" s="32"/>
      <c r="O135" s="10"/>
      <c r="P135" s="10"/>
    </row>
    <row r="136" spans="2:16" s="12" customFormat="1" ht="5.15" customHeight="1">
      <c r="B136" s="34"/>
      <c r="C136" s="34"/>
      <c r="D136" s="34"/>
      <c r="E136" s="34"/>
      <c r="F136" s="34"/>
      <c r="G136" s="70"/>
      <c r="H136" s="58"/>
      <c r="I136" s="35"/>
      <c r="J136" s="35"/>
      <c r="K136" s="35"/>
      <c r="L136" s="35"/>
      <c r="M136" s="35"/>
      <c r="O136" s="7"/>
      <c r="P136" s="7"/>
    </row>
    <row r="137" spans="2:16" s="17" customFormat="1" ht="16.149999999999999" customHeight="1">
      <c r="B137" s="37"/>
      <c r="C137" s="37"/>
      <c r="D137" s="37"/>
      <c r="E137" s="37"/>
      <c r="F137" s="37"/>
      <c r="G137" s="67" t="s">
        <v>80</v>
      </c>
      <c r="H137" s="54" t="s">
        <v>81</v>
      </c>
      <c r="I137" s="38">
        <f>+B122</f>
        <v>90246</v>
      </c>
      <c r="J137" s="38">
        <f>+C122</f>
        <v>22014</v>
      </c>
      <c r="K137" s="38">
        <f>+D122</f>
        <v>40480</v>
      </c>
      <c r="L137" s="38">
        <f>+E122</f>
        <v>18575</v>
      </c>
      <c r="M137" s="38">
        <f>+F122</f>
        <v>9177</v>
      </c>
      <c r="O137" s="7"/>
      <c r="P137" s="7"/>
    </row>
    <row r="138" spans="2:16" s="15" customFormat="1" ht="5.15" customHeight="1">
      <c r="B138" s="34"/>
      <c r="C138" s="34"/>
      <c r="D138" s="34"/>
      <c r="E138" s="34"/>
      <c r="F138" s="34"/>
      <c r="G138" s="62"/>
      <c r="H138" s="48"/>
      <c r="I138" s="34"/>
      <c r="J138" s="34"/>
      <c r="K138" s="34"/>
      <c r="L138" s="34"/>
      <c r="M138" s="34"/>
      <c r="O138" s="12"/>
      <c r="P138" s="12"/>
    </row>
    <row r="139" spans="2:16" s="13" customFormat="1" ht="16.149999999999999" customHeight="1">
      <c r="B139" s="33">
        <f>SUM(C139:F139)</f>
        <v>52157</v>
      </c>
      <c r="C139" s="33">
        <f>+C140+C141</f>
        <v>7279</v>
      </c>
      <c r="D139" s="33">
        <f>+D140+D141</f>
        <v>30329</v>
      </c>
      <c r="E139" s="33">
        <f>+E140+E141</f>
        <v>4722</v>
      </c>
      <c r="F139" s="33">
        <f>+F140+F141</f>
        <v>9827</v>
      </c>
      <c r="G139" s="61" t="s">
        <v>83</v>
      </c>
      <c r="H139" s="47" t="s">
        <v>84</v>
      </c>
      <c r="I139" s="33"/>
      <c r="J139" s="33"/>
      <c r="K139" s="33"/>
      <c r="L139" s="33"/>
      <c r="M139" s="33"/>
      <c r="O139" s="12"/>
      <c r="P139" s="12"/>
    </row>
    <row r="140" spans="2:16" s="15" customFormat="1" ht="15" customHeight="1">
      <c r="B140" s="34">
        <f t="shared" ref="B140:B141" si="1">SUM(C140:F140)</f>
        <v>40030</v>
      </c>
      <c r="C140" s="34">
        <v>5797</v>
      </c>
      <c r="D140" s="34">
        <v>22664</v>
      </c>
      <c r="E140" s="34">
        <v>4588</v>
      </c>
      <c r="F140" s="34">
        <v>6981</v>
      </c>
      <c r="G140" s="62" t="s">
        <v>85</v>
      </c>
      <c r="H140" s="23" t="s">
        <v>137</v>
      </c>
      <c r="I140" s="34"/>
      <c r="J140" s="34"/>
      <c r="K140" s="34"/>
      <c r="L140" s="34"/>
      <c r="M140" s="34"/>
      <c r="O140" s="107"/>
      <c r="P140" s="17"/>
    </row>
    <row r="141" spans="2:16" s="15" customFormat="1" ht="27.65" customHeight="1">
      <c r="B141" s="34">
        <f t="shared" si="1"/>
        <v>12127</v>
      </c>
      <c r="C141" s="34">
        <v>1482</v>
      </c>
      <c r="D141" s="34">
        <v>7665</v>
      </c>
      <c r="E141" s="34">
        <v>134</v>
      </c>
      <c r="F141" s="34">
        <v>2846</v>
      </c>
      <c r="G141" s="71" t="s">
        <v>86</v>
      </c>
      <c r="H141" s="25" t="s">
        <v>138</v>
      </c>
      <c r="I141" s="34"/>
      <c r="J141" s="34"/>
      <c r="K141" s="34"/>
      <c r="L141" s="34"/>
      <c r="M141" s="34"/>
      <c r="O141" s="107"/>
    </row>
    <row r="142" spans="2:16" s="15" customFormat="1" ht="5.15" customHeight="1">
      <c r="B142" s="34"/>
      <c r="C142" s="34"/>
      <c r="D142" s="34"/>
      <c r="E142" s="34"/>
      <c r="F142" s="34"/>
      <c r="G142" s="62"/>
      <c r="H142" s="48"/>
      <c r="I142" s="34"/>
      <c r="J142" s="34"/>
      <c r="K142" s="34"/>
      <c r="L142" s="34"/>
      <c r="M142" s="34"/>
      <c r="O142" s="107"/>
    </row>
    <row r="143" spans="2:16" s="15" customFormat="1" ht="5.15" customHeight="1">
      <c r="B143" s="40"/>
      <c r="C143" s="40"/>
      <c r="D143" s="40"/>
      <c r="E143" s="40"/>
      <c r="F143" s="40"/>
      <c r="G143" s="68"/>
      <c r="H143" s="55"/>
      <c r="I143" s="40"/>
      <c r="J143" s="40"/>
      <c r="K143" s="40"/>
      <c r="L143" s="40"/>
      <c r="M143" s="40"/>
      <c r="O143" s="107"/>
    </row>
    <row r="144" spans="2:16" s="17" customFormat="1" ht="16" customHeight="1">
      <c r="B144" s="36">
        <f>+I137-B139</f>
        <v>38089</v>
      </c>
      <c r="C144" s="36">
        <f>+J137-C139</f>
        <v>14735</v>
      </c>
      <c r="D144" s="36">
        <f>+K137-D139</f>
        <v>10151</v>
      </c>
      <c r="E144" s="36">
        <f>+L137-E139</f>
        <v>13853</v>
      </c>
      <c r="F144" s="36">
        <f>+M137-F139</f>
        <v>-650</v>
      </c>
      <c r="G144" s="63" t="s">
        <v>87</v>
      </c>
      <c r="H144" s="50" t="s">
        <v>88</v>
      </c>
      <c r="I144" s="36"/>
      <c r="J144" s="36"/>
      <c r="K144" s="36"/>
      <c r="L144" s="36"/>
      <c r="M144" s="36"/>
      <c r="O144" s="107"/>
      <c r="P144" s="15"/>
    </row>
    <row r="145" spans="2:16" s="12" customFormat="1" ht="9" customHeight="1">
      <c r="B145" s="41"/>
      <c r="C145" s="41"/>
      <c r="D145" s="41"/>
      <c r="E145" s="41"/>
      <c r="F145" s="41"/>
      <c r="G145" s="56"/>
      <c r="H145" s="56"/>
      <c r="I145" s="41"/>
      <c r="J145" s="41"/>
      <c r="K145" s="41"/>
      <c r="L145" s="41"/>
      <c r="M145" s="41"/>
      <c r="O145" s="107"/>
      <c r="P145" s="15"/>
    </row>
    <row r="146" spans="2:16" ht="16" customHeight="1">
      <c r="B146" s="26"/>
      <c r="C146" s="26"/>
      <c r="D146" s="26"/>
      <c r="E146" s="26"/>
      <c r="F146" s="26"/>
      <c r="G146" s="27"/>
      <c r="H146" s="26"/>
      <c r="I146" s="28"/>
      <c r="J146" s="28"/>
      <c r="K146" s="28"/>
      <c r="L146" s="28"/>
      <c r="M146" s="28"/>
      <c r="O146" s="107"/>
      <c r="P146" s="15"/>
    </row>
    <row r="147" spans="2:16" ht="16" customHeight="1">
      <c r="O147" s="107"/>
      <c r="P147" s="17"/>
    </row>
    <row r="148" spans="2:16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O148" s="12"/>
      <c r="P148" s="12"/>
    </row>
    <row r="149" spans="2:16" ht="16" customHeight="1"/>
    <row r="150" spans="2:16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5"/>
      <c r="P150" s="5"/>
    </row>
    <row r="151" spans="2:16" ht="5.25" customHeight="1">
      <c r="B151" s="8"/>
      <c r="O151" s="7"/>
      <c r="P151" s="7"/>
    </row>
    <row r="152" spans="2:16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9" t="s">
        <v>3</v>
      </c>
      <c r="O152" s="5"/>
      <c r="P152" s="5"/>
    </row>
    <row r="153" spans="2:16" ht="3" customHeight="1">
      <c r="B153" s="22"/>
      <c r="O153" s="7"/>
      <c r="P153" s="7"/>
    </row>
    <row r="154" spans="2:16" s="7" customFormat="1" ht="3.75" customHeight="1">
      <c r="B154" s="118" t="str">
        <f>+B10</f>
        <v>Adminis-
traciones
Públicas
S.13</v>
      </c>
      <c r="C154" s="118" t="str">
        <f>+C10</f>
        <v>Adminis-
tración
Central
S.1311</v>
      </c>
      <c r="D154" s="118" t="str">
        <f>+D10</f>
        <v>Adminis-
tración
Regional
S.1312</v>
      </c>
      <c r="E154" s="118" t="str">
        <f>+E10</f>
        <v>Adminis-
tración
Local
S.1313</v>
      </c>
      <c r="F154" s="118" t="str">
        <f>+F10</f>
        <v>Fondos de
la S.Social
S.1314</v>
      </c>
      <c r="G154" s="118" t="s">
        <v>4</v>
      </c>
      <c r="H154" s="115" t="s">
        <v>152</v>
      </c>
      <c r="I154" s="118" t="str">
        <f>+I10</f>
        <v>Adminis-
traciones
Públicas
S.13</v>
      </c>
      <c r="J154" s="118" t="str">
        <f>+J10</f>
        <v>Adminis-
tración
Central
S.1311</v>
      </c>
      <c r="K154" s="118" t="str">
        <f>+K10</f>
        <v>Adminis-
tración
Regional
S.1312</v>
      </c>
      <c r="L154" s="118" t="str">
        <f>+L10</f>
        <v>Adminis-
tración
Local
S.1313</v>
      </c>
      <c r="M154" s="118" t="str">
        <f>+M10</f>
        <v>Fondos de
la S.Social
S.1314</v>
      </c>
      <c r="O154" s="5"/>
      <c r="P154" s="5"/>
    </row>
    <row r="155" spans="2:16" s="7" customFormat="1" ht="44.15" customHeight="1">
      <c r="B155" s="119"/>
      <c r="C155" s="119"/>
      <c r="D155" s="119"/>
      <c r="E155" s="119"/>
      <c r="F155" s="119"/>
      <c r="G155" s="119"/>
      <c r="H155" s="116"/>
      <c r="I155" s="119"/>
      <c r="J155" s="119"/>
      <c r="K155" s="119"/>
      <c r="L155" s="119"/>
      <c r="M155" s="119"/>
    </row>
    <row r="156" spans="2:16" s="10" customFormat="1" ht="3" customHeight="1">
      <c r="B156" s="119"/>
      <c r="C156" s="119"/>
      <c r="D156" s="119"/>
      <c r="E156" s="119"/>
      <c r="F156" s="119"/>
      <c r="G156" s="119"/>
      <c r="H156" s="116"/>
      <c r="I156" s="119"/>
      <c r="J156" s="119"/>
      <c r="K156" s="119"/>
      <c r="L156" s="119"/>
      <c r="M156" s="119"/>
      <c r="O156" s="5"/>
      <c r="P156" s="5"/>
    </row>
    <row r="157" spans="2:16" s="7" customFormat="1" ht="13.15" customHeight="1">
      <c r="B157" s="119"/>
      <c r="C157" s="119"/>
      <c r="D157" s="119"/>
      <c r="E157" s="119"/>
      <c r="F157" s="119"/>
      <c r="G157" s="119"/>
      <c r="H157" s="116"/>
      <c r="I157" s="119"/>
      <c r="J157" s="119"/>
      <c r="K157" s="119"/>
      <c r="L157" s="119"/>
      <c r="M157" s="119"/>
    </row>
    <row r="158" spans="2:16" s="7" customFormat="1" ht="3" customHeight="1">
      <c r="B158" s="120"/>
      <c r="C158" s="120"/>
      <c r="D158" s="120"/>
      <c r="E158" s="120"/>
      <c r="F158" s="120"/>
      <c r="G158" s="120"/>
      <c r="H158" s="117"/>
      <c r="I158" s="120"/>
      <c r="J158" s="120"/>
      <c r="K158" s="120"/>
      <c r="L158" s="120"/>
      <c r="M158" s="120"/>
    </row>
    <row r="159" spans="2:16" s="12" customFormat="1" ht="9" customHeight="1">
      <c r="B159" s="32"/>
      <c r="C159" s="32"/>
      <c r="D159" s="32"/>
      <c r="E159" s="32"/>
      <c r="F159" s="32"/>
      <c r="G159" s="69"/>
      <c r="H159" s="11"/>
      <c r="I159" s="32"/>
      <c r="J159" s="32"/>
      <c r="K159" s="32"/>
      <c r="L159" s="32"/>
      <c r="M159" s="32"/>
      <c r="O159" s="10"/>
      <c r="P159" s="10"/>
    </row>
    <row r="160" spans="2:16" s="12" customFormat="1" ht="5.15" customHeight="1">
      <c r="B160" s="34"/>
      <c r="C160" s="34"/>
      <c r="D160" s="34"/>
      <c r="E160" s="34"/>
      <c r="F160" s="34"/>
      <c r="G160" s="70"/>
      <c r="H160" s="58"/>
      <c r="I160" s="34"/>
      <c r="J160" s="34"/>
      <c r="K160" s="34"/>
      <c r="L160" s="34"/>
      <c r="M160" s="34"/>
      <c r="O160" s="7"/>
      <c r="P160" s="7"/>
    </row>
    <row r="161" spans="2:16" s="17" customFormat="1" ht="16.149999999999999" customHeight="1">
      <c r="B161" s="37"/>
      <c r="C161" s="37"/>
      <c r="D161" s="37"/>
      <c r="E161" s="37"/>
      <c r="F161" s="37"/>
      <c r="G161" s="67" t="s">
        <v>80</v>
      </c>
      <c r="H161" s="54" t="s">
        <v>81</v>
      </c>
      <c r="I161" s="38">
        <f>+B122</f>
        <v>90246</v>
      </c>
      <c r="J161" s="38">
        <f>+C122</f>
        <v>22014</v>
      </c>
      <c r="K161" s="38">
        <f>+D122</f>
        <v>40480</v>
      </c>
      <c r="L161" s="38">
        <f>+E122</f>
        <v>18575</v>
      </c>
      <c r="M161" s="38">
        <f>+F122</f>
        <v>9177</v>
      </c>
      <c r="O161" s="7"/>
      <c r="P161" s="7"/>
    </row>
    <row r="162" spans="2:16" s="15" customFormat="1" ht="5.15" customHeight="1">
      <c r="B162" s="34"/>
      <c r="C162" s="34"/>
      <c r="D162" s="34"/>
      <c r="E162" s="34"/>
      <c r="F162" s="34"/>
      <c r="G162" s="62"/>
      <c r="H162" s="48"/>
      <c r="I162" s="34"/>
      <c r="J162" s="34"/>
      <c r="K162" s="34"/>
      <c r="L162" s="34"/>
      <c r="M162" s="34"/>
      <c r="O162" s="12"/>
      <c r="P162" s="12"/>
    </row>
    <row r="163" spans="2:16" s="13" customFormat="1" ht="16.149999999999999" customHeight="1">
      <c r="B163" s="33">
        <f>+I16-I17-I18+B141-I20</f>
        <v>93264</v>
      </c>
      <c r="C163" s="33">
        <f>+J16-J17-J18+C141-J20</f>
        <v>26903</v>
      </c>
      <c r="D163" s="33">
        <f>+K16-K17-K18+D141-K20</f>
        <v>38841</v>
      </c>
      <c r="E163" s="33">
        <f>+L16-L17-L18+E141-L20</f>
        <v>16701</v>
      </c>
      <c r="F163" s="33">
        <f>+M16-M17-M18+F141-M20</f>
        <v>10819</v>
      </c>
      <c r="G163" s="61" t="s">
        <v>91</v>
      </c>
      <c r="H163" s="47" t="s">
        <v>92</v>
      </c>
      <c r="I163" s="33"/>
      <c r="J163" s="33"/>
      <c r="K163" s="33"/>
      <c r="L163" s="33"/>
      <c r="M163" s="33"/>
      <c r="O163" s="12"/>
      <c r="P163" s="12"/>
    </row>
    <row r="164" spans="2:16" s="15" customFormat="1" ht="16.149999999999999" customHeight="1">
      <c r="B164" s="34">
        <f>+B139</f>
        <v>52157</v>
      </c>
      <c r="C164" s="34">
        <f>+C139</f>
        <v>7279</v>
      </c>
      <c r="D164" s="34">
        <f>+D139</f>
        <v>30329</v>
      </c>
      <c r="E164" s="34">
        <f>+E139</f>
        <v>4722</v>
      </c>
      <c r="F164" s="34">
        <f>+F139</f>
        <v>9827</v>
      </c>
      <c r="G164" s="62" t="s">
        <v>93</v>
      </c>
      <c r="H164" s="23" t="s">
        <v>94</v>
      </c>
      <c r="I164" s="34"/>
      <c r="J164" s="34"/>
      <c r="K164" s="34"/>
      <c r="L164" s="34"/>
      <c r="M164" s="34"/>
      <c r="O164" s="107"/>
      <c r="P164" s="17"/>
    </row>
    <row r="165" spans="2:16" s="15" customFormat="1" ht="16.149999999999999" customHeight="1">
      <c r="B165" s="34">
        <f>+B163-B164</f>
        <v>41107</v>
      </c>
      <c r="C165" s="34">
        <f>+C163-C164</f>
        <v>19624</v>
      </c>
      <c r="D165" s="34">
        <f>+D163-D164</f>
        <v>8512</v>
      </c>
      <c r="E165" s="34">
        <f>+E163-E164</f>
        <v>11979</v>
      </c>
      <c r="F165" s="34">
        <f>+F163-F164</f>
        <v>992</v>
      </c>
      <c r="G165" s="62" t="s">
        <v>95</v>
      </c>
      <c r="H165" s="23" t="s">
        <v>96</v>
      </c>
      <c r="I165" s="34"/>
      <c r="J165" s="34"/>
      <c r="K165" s="34"/>
      <c r="L165" s="34"/>
      <c r="M165" s="34"/>
      <c r="O165" s="107"/>
    </row>
    <row r="166" spans="2:16" s="15" customFormat="1" ht="16.149999999999999" customHeight="1">
      <c r="B166" s="33">
        <f>+C166+D166+F166</f>
        <v>0</v>
      </c>
      <c r="C166" s="33">
        <v>0</v>
      </c>
      <c r="D166" s="33">
        <v>0</v>
      </c>
      <c r="E166" s="33">
        <v>0</v>
      </c>
      <c r="F166" s="33">
        <v>0</v>
      </c>
      <c r="G166" s="61" t="s">
        <v>122</v>
      </c>
      <c r="H166" s="47" t="s">
        <v>123</v>
      </c>
      <c r="I166" s="34"/>
      <c r="J166" s="34"/>
      <c r="K166" s="34"/>
      <c r="L166" s="34"/>
      <c r="M166" s="34"/>
      <c r="O166" s="107"/>
      <c r="P166" s="13"/>
    </row>
    <row r="167" spans="2:16" s="15" customFormat="1" ht="5.15" customHeight="1">
      <c r="B167" s="34"/>
      <c r="C167" s="34"/>
      <c r="D167" s="34"/>
      <c r="E167" s="34"/>
      <c r="F167" s="34"/>
      <c r="G167" s="62"/>
      <c r="H167" s="48"/>
      <c r="I167" s="34"/>
      <c r="J167" s="34"/>
      <c r="K167" s="34"/>
      <c r="L167" s="34"/>
      <c r="M167" s="34"/>
      <c r="O167" s="107"/>
    </row>
    <row r="168" spans="2:16" s="15" customFormat="1" ht="5.15" customHeight="1">
      <c r="B168" s="40"/>
      <c r="C168" s="40"/>
      <c r="D168" s="40"/>
      <c r="E168" s="40"/>
      <c r="F168" s="40"/>
      <c r="G168" s="68"/>
      <c r="H168" s="55"/>
      <c r="I168" s="34"/>
      <c r="J168" s="34"/>
      <c r="K168" s="34"/>
      <c r="L168" s="34"/>
      <c r="M168" s="34"/>
      <c r="O168" s="107"/>
    </row>
    <row r="169" spans="2:16" s="17" customFormat="1" ht="16.149999999999999" customHeight="1">
      <c r="B169" s="36">
        <f>+I161-B163-B166</f>
        <v>-3018</v>
      </c>
      <c r="C169" s="36">
        <f>+J161-C163-C166</f>
        <v>-4889</v>
      </c>
      <c r="D169" s="36">
        <f>+K161-D163-D166</f>
        <v>1639</v>
      </c>
      <c r="E169" s="36">
        <f>+L161-E163-E166</f>
        <v>1874</v>
      </c>
      <c r="F169" s="36">
        <f>+M161-F163-F166</f>
        <v>-1642</v>
      </c>
      <c r="G169" s="63" t="s">
        <v>97</v>
      </c>
      <c r="H169" s="50" t="s">
        <v>98</v>
      </c>
      <c r="I169" s="36"/>
      <c r="J169" s="36"/>
      <c r="K169" s="36"/>
      <c r="L169" s="36"/>
      <c r="M169" s="36"/>
      <c r="O169" s="110"/>
      <c r="P169" s="15"/>
    </row>
    <row r="170" spans="2:16" s="12" customFormat="1" ht="9" customHeight="1">
      <c r="B170" s="41"/>
      <c r="C170" s="41"/>
      <c r="D170" s="41"/>
      <c r="E170" s="41"/>
      <c r="F170" s="41"/>
      <c r="G170" s="56"/>
      <c r="H170" s="56"/>
      <c r="I170" s="41"/>
      <c r="J170" s="41"/>
      <c r="K170" s="41"/>
      <c r="L170" s="41"/>
      <c r="M170" s="41"/>
      <c r="O170" s="110"/>
      <c r="P170" s="15"/>
    </row>
    <row r="171" spans="2:16" ht="16" customHeight="1">
      <c r="B171" s="26"/>
      <c r="C171" s="26"/>
      <c r="D171" s="26"/>
      <c r="E171" s="26"/>
      <c r="F171" s="26"/>
      <c r="G171" s="27"/>
      <c r="H171" s="26"/>
      <c r="I171" s="28"/>
      <c r="J171" s="28"/>
      <c r="K171" s="28"/>
      <c r="L171" s="28"/>
      <c r="M171" s="28"/>
      <c r="O171" s="110"/>
      <c r="P171" s="15"/>
    </row>
    <row r="172" spans="2:16" ht="16" customHeight="1">
      <c r="O172" s="107"/>
      <c r="P172" s="17"/>
    </row>
    <row r="173" spans="2:16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12"/>
      <c r="P173" s="12"/>
    </row>
    <row r="174" spans="2:16" ht="5.25" customHeight="1">
      <c r="B174" s="8"/>
    </row>
    <row r="175" spans="2:16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9" t="s">
        <v>3</v>
      </c>
      <c r="O175" s="5"/>
      <c r="P175" s="5"/>
    </row>
    <row r="176" spans="2:16" ht="3" customHeight="1">
      <c r="B176" s="22"/>
      <c r="O176" s="7"/>
      <c r="P176" s="7"/>
    </row>
    <row r="177" spans="2:16" s="7" customFormat="1" ht="3.75" customHeight="1">
      <c r="B177" s="118" t="str">
        <f>+B10</f>
        <v>Adminis-
traciones
Públicas
S.13</v>
      </c>
      <c r="C177" s="118" t="str">
        <f>+C10</f>
        <v>Adminis-
tración
Central
S.1311</v>
      </c>
      <c r="D177" s="118" t="str">
        <f>+D10</f>
        <v>Adminis-
tración
Regional
S.1312</v>
      </c>
      <c r="E177" s="118" t="str">
        <f>+E10</f>
        <v>Adminis-
tración
Local
S.1313</v>
      </c>
      <c r="F177" s="118" t="str">
        <f>+F10</f>
        <v>Fondos de
la S.Social
S.1314</v>
      </c>
      <c r="G177" s="118" t="s">
        <v>4</v>
      </c>
      <c r="H177" s="115" t="s">
        <v>152</v>
      </c>
      <c r="I177" s="118" t="str">
        <f>+I10</f>
        <v>Adminis-
traciones
Públicas
S.13</v>
      </c>
      <c r="J177" s="118" t="str">
        <f>+J10</f>
        <v>Adminis-
tración
Central
S.1311</v>
      </c>
      <c r="K177" s="118" t="str">
        <f>+K10</f>
        <v>Adminis-
tración
Regional
S.1312</v>
      </c>
      <c r="L177" s="118" t="str">
        <f>+L10</f>
        <v>Adminis-
tración
Local
S.1313</v>
      </c>
      <c r="M177" s="118" t="str">
        <f>+M10</f>
        <v>Fondos de
la S.Social
S.1314</v>
      </c>
      <c r="O177" s="5"/>
      <c r="P177" s="5"/>
    </row>
    <row r="178" spans="2:16" s="7" customFormat="1" ht="44.15" customHeight="1">
      <c r="B178" s="119"/>
      <c r="C178" s="119"/>
      <c r="D178" s="119"/>
      <c r="E178" s="119"/>
      <c r="F178" s="119"/>
      <c r="G178" s="119"/>
      <c r="H178" s="116"/>
      <c r="I178" s="119"/>
      <c r="J178" s="119"/>
      <c r="K178" s="119"/>
      <c r="L178" s="119"/>
      <c r="M178" s="119"/>
    </row>
    <row r="179" spans="2:16" s="10" customFormat="1" ht="3" customHeight="1">
      <c r="B179" s="119"/>
      <c r="C179" s="119"/>
      <c r="D179" s="119"/>
      <c r="E179" s="119"/>
      <c r="F179" s="119"/>
      <c r="G179" s="119"/>
      <c r="H179" s="116"/>
      <c r="I179" s="119"/>
      <c r="J179" s="119"/>
      <c r="K179" s="119"/>
      <c r="L179" s="119"/>
      <c r="M179" s="119"/>
      <c r="O179" s="5"/>
      <c r="P179" s="5"/>
    </row>
    <row r="180" spans="2:16" s="7" customFormat="1" ht="13.15" customHeight="1">
      <c r="B180" s="119"/>
      <c r="C180" s="119"/>
      <c r="D180" s="119"/>
      <c r="E180" s="119"/>
      <c r="F180" s="119"/>
      <c r="G180" s="119"/>
      <c r="H180" s="116"/>
      <c r="I180" s="119"/>
      <c r="J180" s="119"/>
      <c r="K180" s="119"/>
      <c r="L180" s="119"/>
      <c r="M180" s="119"/>
    </row>
    <row r="181" spans="2:16" s="7" customFormat="1" ht="3" customHeight="1">
      <c r="B181" s="120"/>
      <c r="C181" s="120"/>
      <c r="D181" s="120"/>
      <c r="E181" s="120"/>
      <c r="F181" s="120"/>
      <c r="G181" s="120"/>
      <c r="H181" s="117"/>
      <c r="I181" s="120"/>
      <c r="J181" s="120"/>
      <c r="K181" s="120"/>
      <c r="L181" s="120"/>
      <c r="M181" s="120"/>
    </row>
    <row r="182" spans="2:16" s="12" customFormat="1" ht="9" customHeight="1">
      <c r="B182" s="32"/>
      <c r="C182" s="32"/>
      <c r="D182" s="32"/>
      <c r="E182" s="32"/>
      <c r="F182" s="32"/>
      <c r="G182" s="69"/>
      <c r="H182" s="57"/>
      <c r="I182" s="32"/>
      <c r="J182" s="32"/>
      <c r="K182" s="32"/>
      <c r="L182" s="32"/>
      <c r="M182" s="32"/>
      <c r="O182" s="10"/>
      <c r="P182" s="10"/>
    </row>
    <row r="183" spans="2:16" s="12" customFormat="1" ht="5.15" customHeight="1">
      <c r="B183" s="34"/>
      <c r="C183" s="34"/>
      <c r="D183" s="34"/>
      <c r="E183" s="34"/>
      <c r="F183" s="34"/>
      <c r="G183" s="70"/>
      <c r="H183" s="58"/>
      <c r="I183" s="35"/>
      <c r="J183" s="35"/>
      <c r="K183" s="35"/>
      <c r="L183" s="35"/>
      <c r="M183" s="35"/>
      <c r="O183" s="7"/>
      <c r="P183" s="7"/>
    </row>
    <row r="184" spans="2:16" s="17" customFormat="1" ht="16.149999999999999" customHeight="1">
      <c r="B184" s="37"/>
      <c r="C184" s="37"/>
      <c r="D184" s="37"/>
      <c r="E184" s="37"/>
      <c r="F184" s="37"/>
      <c r="G184" s="67" t="s">
        <v>87</v>
      </c>
      <c r="H184" s="54" t="s">
        <v>88</v>
      </c>
      <c r="I184" s="38">
        <f>+B144</f>
        <v>38089</v>
      </c>
      <c r="J184" s="38">
        <f>+C144</f>
        <v>14735</v>
      </c>
      <c r="K184" s="38">
        <f>+D144</f>
        <v>10151</v>
      </c>
      <c r="L184" s="38">
        <f>+E144</f>
        <v>13853</v>
      </c>
      <c r="M184" s="38">
        <f>+F144</f>
        <v>-650</v>
      </c>
      <c r="O184" s="7"/>
      <c r="P184" s="7"/>
    </row>
    <row r="185" spans="2:16" s="15" customFormat="1" ht="5.15" customHeight="1">
      <c r="B185" s="34"/>
      <c r="C185" s="34"/>
      <c r="D185" s="34"/>
      <c r="E185" s="34"/>
      <c r="F185" s="34"/>
      <c r="G185" s="62"/>
      <c r="H185" s="14"/>
      <c r="I185" s="34"/>
      <c r="J185" s="34"/>
      <c r="K185" s="34"/>
      <c r="L185" s="34"/>
      <c r="M185" s="34"/>
      <c r="O185" s="12"/>
      <c r="P185" s="12"/>
    </row>
    <row r="186" spans="2:16" s="13" customFormat="1" ht="16.149999999999999" customHeight="1">
      <c r="B186" s="33">
        <f>+B187</f>
        <v>41107</v>
      </c>
      <c r="C186" s="33">
        <f>+C187</f>
        <v>19624</v>
      </c>
      <c r="D186" s="33">
        <f>+D187</f>
        <v>8512</v>
      </c>
      <c r="E186" s="33">
        <f>+E187</f>
        <v>11979</v>
      </c>
      <c r="F186" s="33">
        <f>+F187</f>
        <v>992</v>
      </c>
      <c r="G186" s="61" t="s">
        <v>100</v>
      </c>
      <c r="H186" s="47" t="s">
        <v>101</v>
      </c>
      <c r="I186" s="33"/>
      <c r="J186" s="33"/>
      <c r="K186" s="33"/>
      <c r="L186" s="33"/>
      <c r="M186" s="33"/>
      <c r="O186" s="12"/>
      <c r="P186" s="12"/>
    </row>
    <row r="187" spans="2:16" s="15" customFormat="1" ht="16.149999999999999" customHeight="1">
      <c r="B187" s="34">
        <f t="shared" ref="B187:F188" si="2">+B165</f>
        <v>41107</v>
      </c>
      <c r="C187" s="34">
        <f t="shared" si="2"/>
        <v>19624</v>
      </c>
      <c r="D187" s="34">
        <f t="shared" si="2"/>
        <v>8512</v>
      </c>
      <c r="E187" s="34">
        <f t="shared" si="2"/>
        <v>11979</v>
      </c>
      <c r="F187" s="34">
        <f t="shared" si="2"/>
        <v>992</v>
      </c>
      <c r="G187" s="62" t="s">
        <v>102</v>
      </c>
      <c r="H187" s="23" t="s">
        <v>103</v>
      </c>
      <c r="I187" s="34"/>
      <c r="J187" s="34"/>
      <c r="K187" s="34"/>
      <c r="L187" s="34"/>
      <c r="M187" s="34"/>
      <c r="O187" s="107"/>
      <c r="P187" s="17"/>
    </row>
    <row r="188" spans="2:16" s="15" customFormat="1" ht="16.149999999999999" customHeight="1">
      <c r="B188" s="33">
        <f t="shared" si="2"/>
        <v>0</v>
      </c>
      <c r="C188" s="33">
        <f t="shared" si="2"/>
        <v>0</v>
      </c>
      <c r="D188" s="33">
        <f t="shared" si="2"/>
        <v>0</v>
      </c>
      <c r="E188" s="33">
        <f t="shared" si="2"/>
        <v>0</v>
      </c>
      <c r="F188" s="33">
        <f t="shared" si="2"/>
        <v>0</v>
      </c>
      <c r="G188" s="61" t="s">
        <v>122</v>
      </c>
      <c r="H188" s="47" t="s">
        <v>123</v>
      </c>
      <c r="I188" s="34"/>
      <c r="J188" s="34"/>
      <c r="K188" s="34"/>
      <c r="L188" s="34"/>
      <c r="M188" s="34"/>
      <c r="O188" s="107"/>
    </row>
    <row r="189" spans="2:16" s="15" customFormat="1" ht="5.15" customHeight="1">
      <c r="B189" s="34"/>
      <c r="C189" s="34"/>
      <c r="D189" s="34"/>
      <c r="E189" s="34"/>
      <c r="F189" s="34"/>
      <c r="G189" s="62"/>
      <c r="H189" s="48"/>
      <c r="I189" s="34"/>
      <c r="J189" s="34"/>
      <c r="K189" s="34"/>
      <c r="L189" s="34"/>
      <c r="M189" s="34"/>
      <c r="O189" s="107"/>
      <c r="P189" s="13"/>
    </row>
    <row r="190" spans="2:16" s="15" customFormat="1" ht="5.15" customHeight="1">
      <c r="B190" s="40"/>
      <c r="C190" s="40"/>
      <c r="D190" s="40"/>
      <c r="E190" s="40"/>
      <c r="F190" s="40"/>
      <c r="G190" s="68"/>
      <c r="H190" s="55"/>
      <c r="I190" s="34"/>
      <c r="J190" s="34"/>
      <c r="K190" s="34"/>
      <c r="L190" s="34"/>
      <c r="M190" s="34"/>
      <c r="O190" s="107"/>
    </row>
    <row r="191" spans="2:16" s="17" customFormat="1" ht="16.149999999999999" customHeight="1">
      <c r="B191" s="36">
        <f>+I184-B186</f>
        <v>-3018</v>
      </c>
      <c r="C191" s="36">
        <f>+J184-C186</f>
        <v>-4889</v>
      </c>
      <c r="D191" s="36">
        <f>+K184-D186</f>
        <v>1639</v>
      </c>
      <c r="E191" s="36">
        <f>+L184-E186</f>
        <v>1874</v>
      </c>
      <c r="F191" s="36">
        <f>+M184-F186</f>
        <v>-1642</v>
      </c>
      <c r="G191" s="63" t="s">
        <v>97</v>
      </c>
      <c r="H191" s="50" t="s">
        <v>98</v>
      </c>
      <c r="I191" s="36"/>
      <c r="J191" s="36"/>
      <c r="K191" s="36"/>
      <c r="L191" s="36"/>
      <c r="M191" s="36"/>
      <c r="O191" s="107"/>
      <c r="P191" s="15"/>
    </row>
    <row r="192" spans="2:16" s="12" customFormat="1" ht="9" customHeight="1">
      <c r="B192" s="41"/>
      <c r="C192" s="41"/>
      <c r="D192" s="41"/>
      <c r="E192" s="41"/>
      <c r="F192" s="41"/>
      <c r="G192" s="56"/>
      <c r="H192" s="56"/>
      <c r="I192" s="41"/>
      <c r="J192" s="41"/>
      <c r="K192" s="41"/>
      <c r="L192" s="41"/>
      <c r="M192" s="41"/>
      <c r="O192" s="107"/>
      <c r="P192" s="15"/>
    </row>
    <row r="193" spans="2:16" ht="16" customHeight="1">
      <c r="B193" s="26"/>
      <c r="C193" s="26"/>
      <c r="D193" s="26"/>
      <c r="E193" s="26"/>
      <c r="F193" s="26"/>
      <c r="G193" s="27"/>
      <c r="H193" s="26"/>
      <c r="I193" s="28"/>
      <c r="J193" s="28"/>
      <c r="K193" s="28"/>
      <c r="L193" s="28"/>
      <c r="M193" s="28"/>
      <c r="O193" s="107"/>
      <c r="P193" s="15"/>
    </row>
    <row r="194" spans="2:16" ht="16" customHeight="1">
      <c r="O194" s="107"/>
      <c r="P194" s="17"/>
    </row>
    <row r="195" spans="2:16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O195" s="12"/>
      <c r="P195" s="12"/>
    </row>
    <row r="196" spans="2:16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O196" s="5"/>
      <c r="P196" s="5"/>
    </row>
    <row r="197" spans="2:16" ht="13" customHeight="1"/>
    <row r="198" spans="2:16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</row>
    <row r="199" spans="2:16" ht="5.25" customHeight="1">
      <c r="B199" s="8"/>
      <c r="O199" s="7"/>
      <c r="P199" s="7"/>
    </row>
    <row r="200" spans="2:16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9" t="s">
        <v>108</v>
      </c>
      <c r="O200" s="5"/>
      <c r="P200" s="5"/>
    </row>
    <row r="201" spans="2:16" ht="3" customHeight="1">
      <c r="B201" s="22"/>
      <c r="O201" s="7"/>
      <c r="P201" s="7"/>
    </row>
    <row r="202" spans="2:16" s="7" customFormat="1" ht="3.75" customHeight="1">
      <c r="B202" s="118" t="str">
        <f>+B10</f>
        <v>Adminis-
traciones
Públicas
S.13</v>
      </c>
      <c r="C202" s="118" t="str">
        <f>+C10</f>
        <v>Adminis-
tración
Central
S.1311</v>
      </c>
      <c r="D202" s="118" t="str">
        <f>+D10</f>
        <v>Adminis-
tración
Regional
S.1312</v>
      </c>
      <c r="E202" s="118" t="str">
        <f>+E10</f>
        <v>Adminis-
tración
Local
S.1313</v>
      </c>
      <c r="F202" s="118" t="str">
        <f>+F10</f>
        <v>Fondos de
la S.Social
S.1314</v>
      </c>
      <c r="G202" s="118" t="s">
        <v>4</v>
      </c>
      <c r="H202" s="115" t="s">
        <v>152</v>
      </c>
      <c r="I202" s="118" t="str">
        <f>+I10</f>
        <v>Adminis-
traciones
Públicas
S.13</v>
      </c>
      <c r="J202" s="118" t="str">
        <f>+J10</f>
        <v>Adminis-
tración
Central
S.1311</v>
      </c>
      <c r="K202" s="118" t="str">
        <f>+K10</f>
        <v>Adminis-
tración
Regional
S.1312</v>
      </c>
      <c r="L202" s="118" t="str">
        <f>+L10</f>
        <v>Adminis-
tración
Local
S.1313</v>
      </c>
      <c r="M202" s="118" t="str">
        <f>+M10</f>
        <v>Fondos de
la S.Social
S.1314</v>
      </c>
      <c r="O202" s="5"/>
      <c r="P202" s="5"/>
    </row>
    <row r="203" spans="2:16" s="7" customFormat="1" ht="44.15" customHeight="1">
      <c r="B203" s="119"/>
      <c r="C203" s="119"/>
      <c r="D203" s="119"/>
      <c r="E203" s="119"/>
      <c r="F203" s="119"/>
      <c r="G203" s="119"/>
      <c r="H203" s="116"/>
      <c r="I203" s="119"/>
      <c r="J203" s="119"/>
      <c r="K203" s="119"/>
      <c r="L203" s="119"/>
      <c r="M203" s="119"/>
    </row>
    <row r="204" spans="2:16" s="10" customFormat="1" ht="3" customHeight="1">
      <c r="B204" s="119"/>
      <c r="C204" s="119"/>
      <c r="D204" s="119"/>
      <c r="E204" s="119"/>
      <c r="F204" s="119"/>
      <c r="G204" s="119"/>
      <c r="H204" s="116"/>
      <c r="I204" s="119"/>
      <c r="J204" s="119"/>
      <c r="K204" s="119"/>
      <c r="L204" s="119"/>
      <c r="M204" s="119"/>
      <c r="O204" s="5"/>
      <c r="P204" s="5"/>
    </row>
    <row r="205" spans="2:16" s="7" customFormat="1" ht="13.15" customHeight="1">
      <c r="B205" s="119"/>
      <c r="C205" s="119"/>
      <c r="D205" s="119"/>
      <c r="E205" s="119"/>
      <c r="F205" s="119"/>
      <c r="G205" s="119"/>
      <c r="H205" s="116"/>
      <c r="I205" s="119"/>
      <c r="J205" s="119"/>
      <c r="K205" s="119"/>
      <c r="L205" s="119"/>
      <c r="M205" s="119"/>
    </row>
    <row r="206" spans="2:16" s="7" customFormat="1" ht="3" customHeight="1">
      <c r="B206" s="120"/>
      <c r="C206" s="120"/>
      <c r="D206" s="120"/>
      <c r="E206" s="120"/>
      <c r="F206" s="120"/>
      <c r="G206" s="120"/>
      <c r="H206" s="117"/>
      <c r="I206" s="120"/>
      <c r="J206" s="120"/>
      <c r="K206" s="120"/>
      <c r="L206" s="120"/>
      <c r="M206" s="120"/>
    </row>
    <row r="207" spans="2:16" s="12" customFormat="1" ht="9" customHeight="1">
      <c r="B207" s="32"/>
      <c r="C207" s="32"/>
      <c r="D207" s="32"/>
      <c r="E207" s="32"/>
      <c r="F207" s="32"/>
      <c r="G207" s="57"/>
      <c r="H207" s="57"/>
      <c r="I207" s="32"/>
      <c r="J207" s="32"/>
      <c r="K207" s="32"/>
      <c r="L207" s="32"/>
      <c r="M207" s="32"/>
      <c r="O207" s="10"/>
      <c r="P207" s="10"/>
    </row>
    <row r="208" spans="2:16" s="12" customFormat="1" ht="5.15" customHeight="1">
      <c r="B208" s="34"/>
      <c r="C208" s="34"/>
      <c r="D208" s="34"/>
      <c r="E208" s="34"/>
      <c r="F208" s="34"/>
      <c r="G208" s="58"/>
      <c r="H208" s="58"/>
      <c r="I208" s="35"/>
      <c r="J208" s="35"/>
      <c r="K208" s="35"/>
      <c r="L208" s="35"/>
      <c r="M208" s="35"/>
      <c r="O208" s="7"/>
      <c r="P208" s="7"/>
    </row>
    <row r="209" spans="2:16" s="17" customFormat="1" ht="16.149999999999999" customHeight="1">
      <c r="B209" s="37"/>
      <c r="C209" s="37"/>
      <c r="D209" s="37"/>
      <c r="E209" s="37"/>
      <c r="F209" s="37"/>
      <c r="G209" s="54" t="s">
        <v>97</v>
      </c>
      <c r="H209" s="54" t="s">
        <v>98</v>
      </c>
      <c r="I209" s="38">
        <f>+B191</f>
        <v>-3018</v>
      </c>
      <c r="J209" s="38">
        <f>+C191</f>
        <v>-4889</v>
      </c>
      <c r="K209" s="38">
        <f>+D191</f>
        <v>1639</v>
      </c>
      <c r="L209" s="38">
        <f>+E191</f>
        <v>1874</v>
      </c>
      <c r="M209" s="38">
        <f>+F191</f>
        <v>-1642</v>
      </c>
      <c r="O209" s="7"/>
      <c r="P209" s="7"/>
    </row>
    <row r="210" spans="2:16" s="15" customFormat="1" ht="5.15" customHeight="1">
      <c r="B210" s="34"/>
      <c r="C210" s="34"/>
      <c r="D210" s="34"/>
      <c r="E210" s="34"/>
      <c r="F210" s="34"/>
      <c r="G210" s="48"/>
      <c r="H210" s="48"/>
      <c r="I210" s="34"/>
      <c r="J210" s="34"/>
      <c r="K210" s="34"/>
      <c r="L210" s="34"/>
      <c r="M210" s="34"/>
      <c r="O210" s="12"/>
      <c r="P210" s="12"/>
    </row>
    <row r="211" spans="2:16" s="13" customFormat="1" ht="16.149999999999999" customHeight="1">
      <c r="B211" s="33"/>
      <c r="C211" s="33"/>
      <c r="D211" s="33"/>
      <c r="E211" s="33"/>
      <c r="F211" s="33"/>
      <c r="G211" s="47" t="s">
        <v>212</v>
      </c>
      <c r="H211" s="47" t="s">
        <v>109</v>
      </c>
      <c r="I211" s="33">
        <f>+I212+I213+I214</f>
        <v>6773</v>
      </c>
      <c r="J211" s="33">
        <f>+J212+J213+J214</f>
        <v>2063</v>
      </c>
      <c r="K211" s="33">
        <f>+K212+K213+K214</f>
        <v>5793</v>
      </c>
      <c r="L211" s="33">
        <f>+L212+L213+L214</f>
        <v>3192</v>
      </c>
      <c r="M211" s="33">
        <f>+M212+M213+M214</f>
        <v>373</v>
      </c>
      <c r="O211" s="12"/>
      <c r="P211" s="12"/>
    </row>
    <row r="212" spans="2:16" s="15" customFormat="1" ht="16.149999999999999" customHeight="1">
      <c r="B212" s="34"/>
      <c r="C212" s="34"/>
      <c r="D212" s="34"/>
      <c r="E212" s="34"/>
      <c r="F212" s="34"/>
      <c r="G212" s="48" t="s">
        <v>213</v>
      </c>
      <c r="H212" s="23" t="s">
        <v>110</v>
      </c>
      <c r="I212" s="34">
        <v>2004</v>
      </c>
      <c r="J212" s="34">
        <v>2</v>
      </c>
      <c r="K212" s="34">
        <v>1045</v>
      </c>
      <c r="L212" s="34">
        <v>957</v>
      </c>
      <c r="M212" s="34">
        <v>0</v>
      </c>
      <c r="O212" s="107"/>
      <c r="P212" s="17"/>
    </row>
    <row r="213" spans="2:16" s="15" customFormat="1" ht="16.149999999999999" customHeight="1">
      <c r="B213" s="34"/>
      <c r="C213" s="34"/>
      <c r="D213" s="34"/>
      <c r="E213" s="34"/>
      <c r="F213" s="34"/>
      <c r="G213" s="48" t="s">
        <v>214</v>
      </c>
      <c r="H213" s="23" t="s">
        <v>111</v>
      </c>
      <c r="I213" s="34">
        <v>4452</v>
      </c>
      <c r="J213" s="34">
        <v>1757</v>
      </c>
      <c r="K213" s="34">
        <v>2168</v>
      </c>
      <c r="L213" s="34">
        <v>498</v>
      </c>
      <c r="M213" s="34">
        <v>29</v>
      </c>
      <c r="O213" s="107"/>
    </row>
    <row r="214" spans="2:16" s="15" customFormat="1" ht="16.149999999999999" customHeight="1">
      <c r="B214" s="34"/>
      <c r="C214" s="34"/>
      <c r="D214" s="34"/>
      <c r="E214" s="34"/>
      <c r="F214" s="34"/>
      <c r="G214" s="48" t="s">
        <v>215</v>
      </c>
      <c r="H214" s="23" t="s">
        <v>112</v>
      </c>
      <c r="I214" s="34">
        <v>317</v>
      </c>
      <c r="J214" s="34">
        <v>304</v>
      </c>
      <c r="K214" s="34">
        <v>2580</v>
      </c>
      <c r="L214" s="34">
        <v>1737</v>
      </c>
      <c r="M214" s="34">
        <v>344</v>
      </c>
      <c r="O214" s="107"/>
      <c r="P214" s="13"/>
    </row>
    <row r="215" spans="2:16" s="16" customFormat="1" ht="16.149999999999999" customHeight="1">
      <c r="B215" s="35"/>
      <c r="C215" s="35"/>
      <c r="D215" s="35"/>
      <c r="E215" s="35"/>
      <c r="F215" s="35"/>
      <c r="G215" s="49"/>
      <c r="H215" s="30" t="s">
        <v>113</v>
      </c>
      <c r="I215" s="34"/>
      <c r="J215" s="34"/>
      <c r="K215" s="34"/>
      <c r="L215" s="34"/>
      <c r="M215" s="34"/>
      <c r="O215" s="107"/>
      <c r="P215" s="15"/>
    </row>
    <row r="216" spans="2:16" s="16" customFormat="1" ht="16.149999999999999" customHeight="1">
      <c r="B216" s="35"/>
      <c r="C216" s="35"/>
      <c r="D216" s="35"/>
      <c r="E216" s="35"/>
      <c r="F216" s="35"/>
      <c r="G216" s="49"/>
      <c r="H216" s="78" t="s">
        <v>128</v>
      </c>
      <c r="I216" s="35">
        <v>0</v>
      </c>
      <c r="J216" s="35">
        <v>264</v>
      </c>
      <c r="K216" s="35">
        <v>2494</v>
      </c>
      <c r="L216" s="35">
        <v>1546</v>
      </c>
      <c r="M216" s="35">
        <v>344</v>
      </c>
      <c r="O216" s="107"/>
      <c r="P216" s="15"/>
    </row>
    <row r="217" spans="2:16" s="13" customFormat="1" ht="16.149999999999999" customHeight="1">
      <c r="B217" s="33"/>
      <c r="C217" s="33"/>
      <c r="D217" s="33"/>
      <c r="E217" s="33"/>
      <c r="F217" s="33"/>
      <c r="G217" s="47" t="s">
        <v>216</v>
      </c>
      <c r="H217" s="47" t="s">
        <v>114</v>
      </c>
      <c r="I217" s="33">
        <f>+I218+I219+I220</f>
        <v>-8207</v>
      </c>
      <c r="J217" s="33">
        <f>+J218+J219+J220</f>
        <v>-7197</v>
      </c>
      <c r="K217" s="33">
        <f>+K218+K219+K220</f>
        <v>-4861</v>
      </c>
      <c r="L217" s="33">
        <f>+L218+L219+L220</f>
        <v>-774</v>
      </c>
      <c r="M217" s="33">
        <f>+M218+M219+M220</f>
        <v>-23</v>
      </c>
      <c r="O217" s="107"/>
      <c r="P217" s="16"/>
    </row>
    <row r="218" spans="2:16" s="13" customFormat="1" ht="16.149999999999999" customHeight="1">
      <c r="B218" s="33"/>
      <c r="C218" s="33"/>
      <c r="D218" s="33"/>
      <c r="E218" s="33"/>
      <c r="F218" s="33"/>
      <c r="G218" s="48" t="s">
        <v>217</v>
      </c>
      <c r="H218" s="23" t="s">
        <v>110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O218" s="107"/>
      <c r="P218" s="16"/>
    </row>
    <row r="219" spans="2:16" s="15" customFormat="1" ht="16.149999999999999" customHeight="1">
      <c r="B219" s="34"/>
      <c r="C219" s="34"/>
      <c r="D219" s="34"/>
      <c r="E219" s="34"/>
      <c r="F219" s="34"/>
      <c r="G219" s="48" t="s">
        <v>218</v>
      </c>
      <c r="H219" s="23" t="s">
        <v>111</v>
      </c>
      <c r="I219" s="34">
        <v>-6721</v>
      </c>
      <c r="J219" s="34">
        <v>-2886</v>
      </c>
      <c r="K219" s="34">
        <v>-3245</v>
      </c>
      <c r="L219" s="34">
        <v>-588</v>
      </c>
      <c r="M219" s="34">
        <v>-2</v>
      </c>
      <c r="O219" s="107"/>
      <c r="P219" s="16"/>
    </row>
    <row r="220" spans="2:16" s="15" customFormat="1" ht="16.149999999999999" customHeight="1">
      <c r="B220" s="34"/>
      <c r="C220" s="34"/>
      <c r="D220" s="34"/>
      <c r="E220" s="34"/>
      <c r="F220" s="34"/>
      <c r="G220" s="48" t="s">
        <v>219</v>
      </c>
      <c r="H220" s="23" t="s">
        <v>112</v>
      </c>
      <c r="I220" s="34">
        <v>-1486</v>
      </c>
      <c r="J220" s="34">
        <v>-4311</v>
      </c>
      <c r="K220" s="34">
        <v>-1616</v>
      </c>
      <c r="L220" s="34">
        <v>-186</v>
      </c>
      <c r="M220" s="34">
        <v>-21</v>
      </c>
      <c r="N220" s="60"/>
      <c r="O220" s="107"/>
      <c r="P220" s="13"/>
    </row>
    <row r="221" spans="2:16" s="16" customFormat="1" ht="16.149999999999999" customHeight="1">
      <c r="B221" s="35"/>
      <c r="C221" s="35"/>
      <c r="D221" s="35"/>
      <c r="E221" s="35"/>
      <c r="F221" s="35"/>
      <c r="G221" s="49"/>
      <c r="H221" s="30" t="s">
        <v>113</v>
      </c>
      <c r="I221" s="35"/>
      <c r="J221" s="35"/>
      <c r="K221" s="35"/>
      <c r="L221" s="35"/>
      <c r="M221" s="35"/>
      <c r="O221" s="107"/>
      <c r="P221" s="13"/>
    </row>
    <row r="222" spans="2:16" s="16" customFormat="1" ht="16.149999999999999" customHeight="1">
      <c r="B222" s="35"/>
      <c r="C222" s="35"/>
      <c r="D222" s="35"/>
      <c r="E222" s="35"/>
      <c r="F222" s="35"/>
      <c r="G222" s="49"/>
      <c r="H222" s="78" t="s">
        <v>128</v>
      </c>
      <c r="I222" s="35">
        <v>0</v>
      </c>
      <c r="J222" s="35">
        <v>-2889</v>
      </c>
      <c r="K222" s="35">
        <v>-1554</v>
      </c>
      <c r="L222" s="35">
        <v>-184</v>
      </c>
      <c r="M222" s="35">
        <v>-21</v>
      </c>
      <c r="O222" s="107"/>
      <c r="P222" s="15"/>
    </row>
    <row r="223" spans="2:16" s="15" customFormat="1" ht="5.15" customHeight="1">
      <c r="B223" s="34"/>
      <c r="C223" s="34"/>
      <c r="D223" s="34"/>
      <c r="E223" s="34"/>
      <c r="F223" s="34"/>
      <c r="G223" s="48"/>
      <c r="H223" s="59"/>
      <c r="I223" s="34"/>
      <c r="J223" s="34"/>
      <c r="K223" s="34"/>
      <c r="L223" s="34"/>
      <c r="M223" s="34"/>
      <c r="O223" s="107"/>
    </row>
    <row r="224" spans="2:16" s="15" customFormat="1" ht="5.15" customHeight="1">
      <c r="B224" s="40"/>
      <c r="C224" s="40"/>
      <c r="D224" s="40"/>
      <c r="E224" s="40"/>
      <c r="F224" s="40"/>
      <c r="G224" s="72"/>
      <c r="H224" s="79"/>
      <c r="I224" s="34"/>
      <c r="J224" s="34"/>
      <c r="K224" s="34"/>
      <c r="L224" s="34"/>
      <c r="M224" s="34"/>
      <c r="O224" s="107"/>
      <c r="P224" s="16"/>
    </row>
    <row r="225" spans="2:16" s="17" customFormat="1" ht="30.65" customHeight="1">
      <c r="B225" s="36">
        <f>+I209+I211+I217</f>
        <v>-4452</v>
      </c>
      <c r="C225" s="36">
        <f>+J209+J211+J217</f>
        <v>-10023</v>
      </c>
      <c r="D225" s="36">
        <f>+K209+K211+K217</f>
        <v>2571</v>
      </c>
      <c r="E225" s="36">
        <f>+L209+L211+L217</f>
        <v>4292</v>
      </c>
      <c r="F225" s="36">
        <f>+M209+M211+M217</f>
        <v>-1292</v>
      </c>
      <c r="G225" s="73" t="s">
        <v>147</v>
      </c>
      <c r="H225" s="80" t="s">
        <v>115</v>
      </c>
      <c r="I225" s="44"/>
      <c r="J225" s="44"/>
      <c r="K225" s="44"/>
      <c r="L225" s="44"/>
      <c r="M225" s="44"/>
      <c r="O225" s="107"/>
      <c r="P225" s="16"/>
    </row>
    <row r="226" spans="2:16" s="12" customFormat="1" ht="9" customHeight="1">
      <c r="B226" s="41"/>
      <c r="C226" s="41"/>
      <c r="D226" s="41"/>
      <c r="E226" s="41"/>
      <c r="F226" s="41"/>
      <c r="G226" s="56"/>
      <c r="H226" s="56"/>
      <c r="I226" s="41"/>
      <c r="J226" s="41"/>
      <c r="K226" s="41"/>
      <c r="L226" s="41"/>
      <c r="M226" s="41"/>
      <c r="O226" s="107"/>
      <c r="P226" s="15"/>
    </row>
    <row r="227" spans="2:16" ht="16" customHeight="1">
      <c r="B227" s="26"/>
      <c r="C227" s="26"/>
      <c r="D227" s="26"/>
      <c r="E227" s="26"/>
      <c r="F227" s="26"/>
      <c r="G227" s="27"/>
      <c r="H227" s="26"/>
      <c r="I227" s="28"/>
      <c r="J227" s="28"/>
      <c r="K227" s="28"/>
      <c r="L227" s="28"/>
      <c r="M227" s="28"/>
      <c r="O227" s="107"/>
      <c r="P227" s="15"/>
    </row>
    <row r="228" spans="2:16" ht="16" customHeight="1">
      <c r="O228" s="107"/>
      <c r="P228" s="17"/>
    </row>
    <row r="229" spans="2:16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12"/>
      <c r="P229" s="12"/>
    </row>
    <row r="230" spans="2:16" ht="5.25" customHeight="1">
      <c r="B230" s="8"/>
    </row>
    <row r="231" spans="2:16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9" t="s">
        <v>108</v>
      </c>
      <c r="O231" s="5"/>
      <c r="P231" s="5"/>
    </row>
    <row r="232" spans="2:16" ht="3" customHeight="1">
      <c r="B232" s="22"/>
      <c r="O232" s="7"/>
      <c r="P232" s="7"/>
    </row>
    <row r="233" spans="2:16" s="7" customFormat="1" ht="3.75" customHeight="1">
      <c r="B233" s="118" t="str">
        <f>+B10</f>
        <v>Adminis-
traciones
Públicas
S.13</v>
      </c>
      <c r="C233" s="118" t="str">
        <f>+C10</f>
        <v>Adminis-
tración
Central
S.1311</v>
      </c>
      <c r="D233" s="118" t="str">
        <f>+D10</f>
        <v>Adminis-
tración
Regional
S.1312</v>
      </c>
      <c r="E233" s="118" t="str">
        <f>+E10</f>
        <v>Adminis-
tración
Local
S.1313</v>
      </c>
      <c r="F233" s="118" t="str">
        <f>+F10</f>
        <v>Fondos de
la S.Social
S.1314</v>
      </c>
      <c r="G233" s="118" t="s">
        <v>4</v>
      </c>
      <c r="H233" s="115" t="s">
        <v>152</v>
      </c>
      <c r="I233" s="118" t="str">
        <f>+I10</f>
        <v>Adminis-
traciones
Públicas
S.13</v>
      </c>
      <c r="J233" s="118" t="str">
        <f>+J10</f>
        <v>Adminis-
tración
Central
S.1311</v>
      </c>
      <c r="K233" s="118" t="str">
        <f>+K10</f>
        <v>Adminis-
tración
Regional
S.1312</v>
      </c>
      <c r="L233" s="118" t="str">
        <f>+L10</f>
        <v>Adminis-
tración
Local
S.1313</v>
      </c>
      <c r="M233" s="118" t="str">
        <f>+M10</f>
        <v>Fondos de
la S.Social
S.1314</v>
      </c>
      <c r="O233" s="5"/>
      <c r="P233" s="5"/>
    </row>
    <row r="234" spans="2:16" s="7" customFormat="1" ht="44.15" customHeight="1">
      <c r="B234" s="119"/>
      <c r="C234" s="119"/>
      <c r="D234" s="119"/>
      <c r="E234" s="119"/>
      <c r="F234" s="119"/>
      <c r="G234" s="119"/>
      <c r="H234" s="116"/>
      <c r="I234" s="119"/>
      <c r="J234" s="119"/>
      <c r="K234" s="119"/>
      <c r="L234" s="119"/>
      <c r="M234" s="119"/>
    </row>
    <row r="235" spans="2:16" s="10" customFormat="1" ht="3" customHeight="1">
      <c r="B235" s="119"/>
      <c r="C235" s="119"/>
      <c r="D235" s="119"/>
      <c r="E235" s="119"/>
      <c r="F235" s="119"/>
      <c r="G235" s="119"/>
      <c r="H235" s="116"/>
      <c r="I235" s="119"/>
      <c r="J235" s="119"/>
      <c r="K235" s="119"/>
      <c r="L235" s="119"/>
      <c r="M235" s="119"/>
      <c r="O235" s="5"/>
      <c r="P235" s="5"/>
    </row>
    <row r="236" spans="2:16" s="7" customFormat="1" ht="13.15" customHeight="1">
      <c r="B236" s="119"/>
      <c r="C236" s="119"/>
      <c r="D236" s="119"/>
      <c r="E236" s="119"/>
      <c r="F236" s="119"/>
      <c r="G236" s="119"/>
      <c r="H236" s="116"/>
      <c r="I236" s="119"/>
      <c r="J236" s="119"/>
      <c r="K236" s="119"/>
      <c r="L236" s="119"/>
      <c r="M236" s="119"/>
    </row>
    <row r="237" spans="2:16" s="7" customFormat="1" ht="3" customHeight="1">
      <c r="B237" s="120"/>
      <c r="C237" s="120"/>
      <c r="D237" s="120"/>
      <c r="E237" s="120"/>
      <c r="F237" s="120"/>
      <c r="G237" s="120"/>
      <c r="H237" s="117"/>
      <c r="I237" s="120"/>
      <c r="J237" s="120"/>
      <c r="K237" s="120"/>
      <c r="L237" s="120"/>
      <c r="M237" s="120"/>
    </row>
    <row r="238" spans="2:16" s="12" customFormat="1" ht="9" customHeight="1">
      <c r="B238" s="32"/>
      <c r="C238" s="32"/>
      <c r="D238" s="32"/>
      <c r="E238" s="32"/>
      <c r="F238" s="32"/>
      <c r="G238" s="11"/>
      <c r="H238" s="57"/>
      <c r="I238" s="32"/>
      <c r="J238" s="32"/>
      <c r="K238" s="32"/>
      <c r="L238" s="32"/>
      <c r="M238" s="32"/>
      <c r="O238" s="10"/>
      <c r="P238" s="10"/>
    </row>
    <row r="239" spans="2:16" s="12" customFormat="1" ht="5.15" customHeight="1">
      <c r="B239" s="34"/>
      <c r="C239" s="34"/>
      <c r="D239" s="34"/>
      <c r="E239" s="34"/>
      <c r="F239" s="34"/>
      <c r="G239" s="74"/>
      <c r="H239" s="81"/>
      <c r="I239" s="35"/>
      <c r="J239" s="35"/>
      <c r="K239" s="35"/>
      <c r="L239" s="35"/>
      <c r="M239" s="35"/>
      <c r="O239" s="7"/>
      <c r="P239" s="7"/>
    </row>
    <row r="240" spans="2:16" s="17" customFormat="1" ht="29">
      <c r="B240" s="37"/>
      <c r="C240" s="37"/>
      <c r="D240" s="37"/>
      <c r="E240" s="37"/>
      <c r="F240" s="37"/>
      <c r="G240" s="75" t="s">
        <v>147</v>
      </c>
      <c r="H240" s="82" t="s">
        <v>115</v>
      </c>
      <c r="I240" s="38">
        <f>+B225</f>
        <v>-4452</v>
      </c>
      <c r="J240" s="38">
        <f>+C225</f>
        <v>-10023</v>
      </c>
      <c r="K240" s="38">
        <f>+D225</f>
        <v>2571</v>
      </c>
      <c r="L240" s="38">
        <f>+E225</f>
        <v>4292</v>
      </c>
      <c r="M240" s="38">
        <f>+F225</f>
        <v>-1292</v>
      </c>
      <c r="O240" s="7"/>
      <c r="P240" s="7"/>
    </row>
    <row r="241" spans="2:16" s="15" customFormat="1" ht="5.15" customHeight="1">
      <c r="B241" s="34"/>
      <c r="C241" s="34"/>
      <c r="D241" s="34"/>
      <c r="E241" s="34"/>
      <c r="F241" s="34"/>
      <c r="G241" s="72"/>
      <c r="H241" s="79"/>
      <c r="I241" s="34"/>
      <c r="J241" s="34"/>
      <c r="K241" s="34"/>
      <c r="L241" s="34"/>
      <c r="M241" s="34"/>
      <c r="O241" s="12"/>
      <c r="P241" s="12"/>
    </row>
    <row r="242" spans="2:16" s="15" customFormat="1" ht="14">
      <c r="B242" s="33">
        <f>B243+B245+B246</f>
        <v>21466</v>
      </c>
      <c r="C242" s="33">
        <f t="shared" ref="C242:F242" si="3">C243+C245+C246</f>
        <v>6696</v>
      </c>
      <c r="D242" s="33">
        <f t="shared" si="3"/>
        <v>8302</v>
      </c>
      <c r="E242" s="33">
        <f t="shared" si="3"/>
        <v>5955</v>
      </c>
      <c r="F242" s="33">
        <f t="shared" si="3"/>
        <v>513</v>
      </c>
      <c r="G242" s="47" t="s">
        <v>220</v>
      </c>
      <c r="H242" s="47" t="s">
        <v>221</v>
      </c>
      <c r="I242" s="34"/>
      <c r="J242" s="34"/>
      <c r="K242" s="34"/>
      <c r="L242" s="34"/>
      <c r="M242" s="34"/>
      <c r="O242" s="12"/>
      <c r="P242" s="12"/>
    </row>
    <row r="243" spans="2:16" s="13" customFormat="1" ht="14">
      <c r="B243" s="37">
        <v>21442</v>
      </c>
      <c r="C243" s="37">
        <v>6672</v>
      </c>
      <c r="D243" s="37">
        <v>8302</v>
      </c>
      <c r="E243" s="37">
        <v>5955</v>
      </c>
      <c r="F243" s="37">
        <v>513</v>
      </c>
      <c r="G243" s="51" t="s">
        <v>139</v>
      </c>
      <c r="H243" s="51" t="s">
        <v>140</v>
      </c>
      <c r="I243" s="33"/>
      <c r="J243" s="33"/>
      <c r="K243" s="33"/>
      <c r="L243" s="33"/>
      <c r="M243" s="33"/>
      <c r="P243" s="17"/>
    </row>
    <row r="244" spans="2:16" s="13" customFormat="1" ht="14">
      <c r="B244" s="33">
        <v>-11445</v>
      </c>
      <c r="C244" s="33">
        <v>-5548</v>
      </c>
      <c r="D244" s="33">
        <v>-3733</v>
      </c>
      <c r="E244" s="33">
        <v>-1975</v>
      </c>
      <c r="F244" s="33">
        <v>-189</v>
      </c>
      <c r="G244" s="47" t="s">
        <v>118</v>
      </c>
      <c r="H244" s="47" t="s">
        <v>15</v>
      </c>
      <c r="I244" s="33"/>
      <c r="J244" s="33"/>
      <c r="K244" s="33"/>
      <c r="L244" s="33"/>
      <c r="M244" s="33"/>
      <c r="P244" s="15"/>
    </row>
    <row r="245" spans="2:16" s="13" customFormat="1" ht="14"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51" t="s">
        <v>290</v>
      </c>
      <c r="H245" s="111" t="s">
        <v>292</v>
      </c>
      <c r="I245" s="33"/>
      <c r="J245" s="33"/>
      <c r="K245" s="33"/>
      <c r="L245" s="33"/>
      <c r="M245" s="33"/>
      <c r="P245" s="15"/>
    </row>
    <row r="246" spans="2:16" s="13" customFormat="1" ht="36" customHeight="1">
      <c r="B246" s="37">
        <v>24</v>
      </c>
      <c r="C246" s="37">
        <v>24</v>
      </c>
      <c r="D246" s="37">
        <v>0</v>
      </c>
      <c r="E246" s="37">
        <v>0</v>
      </c>
      <c r="F246" s="37">
        <v>0</v>
      </c>
      <c r="G246" s="51" t="s">
        <v>291</v>
      </c>
      <c r="H246" s="111" t="s">
        <v>293</v>
      </c>
      <c r="I246" s="33"/>
      <c r="J246" s="33"/>
      <c r="K246" s="33"/>
      <c r="L246" s="33"/>
      <c r="M246" s="33"/>
      <c r="P246" s="15"/>
    </row>
    <row r="247" spans="2:16" s="13" customFormat="1" ht="28">
      <c r="B247" s="33">
        <v>121</v>
      </c>
      <c r="C247" s="33">
        <v>-151</v>
      </c>
      <c r="D247" s="33">
        <v>122</v>
      </c>
      <c r="E247" s="33">
        <v>151</v>
      </c>
      <c r="F247" s="33">
        <v>-1</v>
      </c>
      <c r="G247" s="47" t="s">
        <v>141</v>
      </c>
      <c r="H247" s="83" t="s">
        <v>142</v>
      </c>
      <c r="I247" s="33"/>
      <c r="J247" s="33"/>
      <c r="K247" s="33"/>
      <c r="L247" s="33"/>
      <c r="M247" s="33"/>
    </row>
    <row r="248" spans="2:16" s="15" customFormat="1" ht="5.15" customHeight="1">
      <c r="B248" s="34"/>
      <c r="C248" s="34"/>
      <c r="D248" s="34"/>
      <c r="E248" s="34"/>
      <c r="F248" s="34"/>
      <c r="G248" s="14"/>
      <c r="H248" s="59"/>
      <c r="I248" s="34"/>
      <c r="J248" s="34"/>
      <c r="K248" s="34"/>
      <c r="L248" s="34"/>
      <c r="M248" s="34"/>
      <c r="O248" s="13"/>
      <c r="P248" s="13"/>
    </row>
    <row r="249" spans="2:16" s="17" customFormat="1" ht="16.149999999999999" customHeight="1">
      <c r="B249" s="36">
        <f>+I240-B243-B244-B245-B247-B246</f>
        <v>-14594</v>
      </c>
      <c r="C249" s="36">
        <f t="shared" ref="C249:F249" si="4">+J240-C243-C244-C245-C247-C246</f>
        <v>-11020</v>
      </c>
      <c r="D249" s="36">
        <f t="shared" si="4"/>
        <v>-2120</v>
      </c>
      <c r="E249" s="36">
        <f t="shared" si="4"/>
        <v>161</v>
      </c>
      <c r="F249" s="36">
        <f t="shared" si="4"/>
        <v>-1615</v>
      </c>
      <c r="G249" s="50" t="s">
        <v>117</v>
      </c>
      <c r="H249" s="50" t="s">
        <v>148</v>
      </c>
      <c r="I249" s="36"/>
      <c r="J249" s="36"/>
      <c r="K249" s="36"/>
      <c r="L249" s="36"/>
      <c r="M249" s="36"/>
      <c r="O249" s="13"/>
      <c r="P249" s="13"/>
    </row>
    <row r="250" spans="2:16" s="12" customFormat="1" ht="9" customHeight="1">
      <c r="B250" s="39"/>
      <c r="C250" s="39"/>
      <c r="D250" s="39"/>
      <c r="E250" s="39"/>
      <c r="F250" s="39"/>
      <c r="G250" s="66"/>
      <c r="H250" s="66"/>
      <c r="I250" s="39"/>
      <c r="J250" s="39"/>
      <c r="K250" s="39"/>
      <c r="L250" s="39"/>
      <c r="M250" s="39"/>
      <c r="O250" s="13"/>
      <c r="P250" s="13"/>
    </row>
    <row r="251" spans="2:16" ht="12.75" customHeight="1">
      <c r="B251" s="31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O251" s="109"/>
      <c r="P251" s="15"/>
    </row>
  </sheetData>
  <protectedRanges>
    <protectedRange sqref="C166:F166" name="Cuenta_renta_disponible_2"/>
    <protectedRange sqref="C103:F103 D110:F112 C117:F118 J103:M104 J106:M108 J116:M116" name="Cuenta_renta_secundaria_2"/>
    <protectedRange sqref="C51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C47:F47 C49:F50" name="Cuenta_explotacion_2_1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phoneticPr fontId="37" type="noConversion"/>
  <conditionalFormatting sqref="B46:F46">
    <cfRule type="cellIs" dxfId="103" priority="2" operator="notEqual">
      <formula>B47+B48</formula>
    </cfRule>
  </conditionalFormatting>
  <conditionalFormatting sqref="B109:F109">
    <cfRule type="cellIs" dxfId="102" priority="1" operator="notEqual">
      <formula>B110+B111+B112</formula>
    </cfRule>
  </conditionalFormatting>
  <hyperlinks>
    <hyperlink ref="M4" location="Indice!A1" display="indice" xr:uid="{00000000-0004-0000-07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39997558519241921"/>
  </sheetPr>
  <dimension ref="A1:J251"/>
  <sheetViews>
    <sheetView zoomScaleNormal="100" workbookViewId="0">
      <pane ySplit="4" topLeftCell="A93" activePane="bottomLeft" state="frozen"/>
      <selection pane="bottomLeft"/>
    </sheetView>
  </sheetViews>
  <sheetFormatPr baseColWidth="10" defaultColWidth="11.453125" defaultRowHeight="12.5"/>
  <cols>
    <col min="1" max="1" width="2.7265625" style="5" customWidth="1"/>
    <col min="2" max="4" width="19.7265625" style="4" customWidth="1"/>
    <col min="5" max="5" width="12.7265625" style="4" customWidth="1"/>
    <col min="6" max="6" width="76.81640625" style="4" customWidth="1"/>
    <col min="7" max="7" width="19.7265625" style="4" customWidth="1"/>
    <col min="8" max="8" width="42.453125" style="4" customWidth="1"/>
    <col min="9" max="9" width="19.7265625" style="4" customWidth="1"/>
    <col min="10" max="10" width="3.26953125" style="5" customWidth="1"/>
    <col min="11" max="16384" width="11.453125" style="5"/>
  </cols>
  <sheetData>
    <row r="1" spans="1:9" s="2" customFormat="1" ht="11.25" customHeight="1">
      <c r="B1" s="89"/>
      <c r="C1" s="89"/>
      <c r="D1" s="89"/>
      <c r="E1" s="89"/>
      <c r="F1" s="89"/>
      <c r="G1" s="89"/>
      <c r="H1" s="89"/>
      <c r="I1" s="1"/>
    </row>
    <row r="2" spans="1:9" s="105" customFormat="1" ht="18">
      <c r="A2" s="103"/>
      <c r="B2" s="88" t="s">
        <v>203</v>
      </c>
      <c r="C2" s="89"/>
      <c r="D2" s="89"/>
      <c r="E2" s="89"/>
      <c r="F2" s="103"/>
      <c r="G2" s="103"/>
      <c r="H2" s="103"/>
      <c r="I2" s="104"/>
    </row>
    <row r="3" spans="1:9" s="105" customFormat="1" ht="18.5">
      <c r="A3" s="103"/>
      <c r="B3" s="91" t="s">
        <v>252</v>
      </c>
      <c r="C3" s="89"/>
      <c r="D3" s="89"/>
      <c r="E3" s="89"/>
      <c r="F3" s="103"/>
      <c r="G3" s="103"/>
      <c r="H3" s="103"/>
      <c r="I3" s="104"/>
    </row>
    <row r="4" spans="1:9">
      <c r="A4" s="89"/>
      <c r="B4" s="90" t="s">
        <v>0</v>
      </c>
      <c r="C4" s="89"/>
      <c r="D4" s="89"/>
      <c r="E4" s="89"/>
      <c r="F4" s="89"/>
      <c r="G4" s="89"/>
      <c r="H4" s="89"/>
      <c r="I4" s="106" t="s">
        <v>206</v>
      </c>
    </row>
    <row r="5" spans="1:9" ht="12.75" customHeight="1"/>
    <row r="6" spans="1:9" s="7" customFormat="1" ht="16" customHeight="1">
      <c r="B6" s="6" t="s">
        <v>1</v>
      </c>
      <c r="C6" s="3"/>
      <c r="D6" s="3"/>
      <c r="E6" s="3"/>
      <c r="F6" s="3"/>
      <c r="G6" s="3"/>
      <c r="H6" s="3"/>
      <c r="I6" s="3"/>
    </row>
    <row r="7" spans="1:9" ht="5.25" customHeight="1">
      <c r="B7" s="8"/>
    </row>
    <row r="8" spans="1:9" s="7" customFormat="1" ht="16" customHeight="1">
      <c r="B8" s="3" t="s">
        <v>2</v>
      </c>
      <c r="C8" s="3"/>
      <c r="D8" s="3"/>
      <c r="E8" s="3"/>
      <c r="F8" s="3"/>
      <c r="G8" s="3"/>
      <c r="H8" s="3"/>
      <c r="I8" s="9" t="s">
        <v>3</v>
      </c>
    </row>
    <row r="9" spans="1:9" ht="3" customHeight="1">
      <c r="B9" s="8"/>
    </row>
    <row r="10" spans="1:9" s="7" customFormat="1" ht="3.75" customHeight="1">
      <c r="B10" s="121" t="s">
        <v>210</v>
      </c>
      <c r="C10" s="121" t="s">
        <v>208</v>
      </c>
      <c r="D10" s="121" t="s">
        <v>209</v>
      </c>
      <c r="E10" s="118" t="s">
        <v>4</v>
      </c>
      <c r="F10" s="115" t="s">
        <v>152</v>
      </c>
      <c r="G10" s="118" t="str">
        <f>+B10</f>
        <v>Administración
Central 
S.1311</v>
      </c>
      <c r="H10" s="118" t="str">
        <f>+C10</f>
        <v>Estado</v>
      </c>
      <c r="I10" s="121" t="s">
        <v>209</v>
      </c>
    </row>
    <row r="11" spans="1:9" s="7" customFormat="1" ht="44.15" customHeight="1">
      <c r="B11" s="122"/>
      <c r="C11" s="122"/>
      <c r="D11" s="122"/>
      <c r="E11" s="119"/>
      <c r="F11" s="116"/>
      <c r="G11" s="122"/>
      <c r="H11" s="122"/>
      <c r="I11" s="122"/>
    </row>
    <row r="12" spans="1:9" s="10" customFormat="1" ht="3" customHeight="1">
      <c r="B12" s="122"/>
      <c r="C12" s="122"/>
      <c r="D12" s="122"/>
      <c r="E12" s="119"/>
      <c r="F12" s="116"/>
      <c r="G12" s="122"/>
      <c r="H12" s="122"/>
      <c r="I12" s="122"/>
    </row>
    <row r="13" spans="1:9" s="7" customFormat="1" ht="12.75" customHeight="1">
      <c r="B13" s="122"/>
      <c r="C13" s="122"/>
      <c r="D13" s="122"/>
      <c r="E13" s="119"/>
      <c r="F13" s="116"/>
      <c r="G13" s="122"/>
      <c r="H13" s="122"/>
      <c r="I13" s="122"/>
    </row>
    <row r="14" spans="1:9" s="7" customFormat="1" ht="3" customHeight="1">
      <c r="B14" s="123"/>
      <c r="C14" s="123"/>
      <c r="D14" s="123"/>
      <c r="E14" s="120"/>
      <c r="F14" s="117"/>
      <c r="G14" s="123"/>
      <c r="H14" s="123"/>
      <c r="I14" s="123"/>
    </row>
    <row r="15" spans="1:9" s="12" customFormat="1" ht="9" customHeight="1">
      <c r="B15" s="32"/>
      <c r="C15" s="32"/>
      <c r="D15" s="32"/>
      <c r="E15" s="57"/>
      <c r="F15" s="57"/>
      <c r="G15" s="32"/>
      <c r="H15" s="32"/>
      <c r="I15" s="32"/>
    </row>
    <row r="16" spans="1:9" s="13" customFormat="1" ht="16.149999999999999" customHeight="1">
      <c r="B16" s="33"/>
      <c r="C16" s="33"/>
      <c r="D16" s="33"/>
      <c r="E16" s="47" t="s">
        <v>5</v>
      </c>
      <c r="F16" s="47" t="s">
        <v>6</v>
      </c>
      <c r="G16" s="33">
        <f>+B46+B51+B52+B21+B25</f>
        <v>28273</v>
      </c>
      <c r="H16" s="33">
        <f>+C46+C51+C52+C21+C25</f>
        <v>24355</v>
      </c>
      <c r="I16" s="33">
        <f>+D46+D51+D52+D21+D25</f>
        <v>3918</v>
      </c>
    </row>
    <row r="17" spans="2:9" s="15" customFormat="1" ht="16.149999999999999" customHeight="1">
      <c r="B17" s="34"/>
      <c r="C17" s="34"/>
      <c r="D17" s="34"/>
      <c r="E17" s="48" t="s">
        <v>7</v>
      </c>
      <c r="F17" s="23" t="s">
        <v>8</v>
      </c>
      <c r="G17" s="34">
        <v>1354</v>
      </c>
      <c r="H17" s="34">
        <v>311</v>
      </c>
      <c r="I17" s="34">
        <v>1043</v>
      </c>
    </row>
    <row r="18" spans="2:9" s="15" customFormat="1" ht="16.149999999999999" customHeight="1">
      <c r="B18" s="34"/>
      <c r="C18" s="34"/>
      <c r="D18" s="34"/>
      <c r="E18" s="48" t="s">
        <v>9</v>
      </c>
      <c r="F18" s="23" t="s">
        <v>10</v>
      </c>
      <c r="G18" s="34">
        <v>1157</v>
      </c>
      <c r="H18" s="34">
        <v>125</v>
      </c>
      <c r="I18" s="34">
        <v>1032</v>
      </c>
    </row>
    <row r="19" spans="2:9" s="15" customFormat="1" ht="16.149999999999999" customHeight="1">
      <c r="B19" s="34"/>
      <c r="C19" s="34"/>
      <c r="D19" s="34"/>
      <c r="E19" s="48" t="s">
        <v>11</v>
      </c>
      <c r="F19" s="23" t="s">
        <v>130</v>
      </c>
      <c r="G19" s="34">
        <f>+G16-G17-G18</f>
        <v>25762</v>
      </c>
      <c r="H19" s="34">
        <f>+H16-H17-H18</f>
        <v>23919</v>
      </c>
      <c r="I19" s="34">
        <f>+I16-I17-I18</f>
        <v>1843</v>
      </c>
    </row>
    <row r="20" spans="2:9" s="16" customFormat="1" ht="16.149999999999999" customHeight="1">
      <c r="B20" s="35"/>
      <c r="C20" s="35"/>
      <c r="D20" s="35"/>
      <c r="E20" s="49"/>
      <c r="F20" s="30" t="s">
        <v>131</v>
      </c>
      <c r="G20" s="42">
        <v>341</v>
      </c>
      <c r="H20" s="42">
        <v>241</v>
      </c>
      <c r="I20" s="42">
        <v>100</v>
      </c>
    </row>
    <row r="21" spans="2:9" s="13" customFormat="1" ht="16.149999999999999" customHeight="1">
      <c r="B21" s="33">
        <v>4623</v>
      </c>
      <c r="C21" s="33">
        <v>2848</v>
      </c>
      <c r="D21" s="33">
        <v>1775</v>
      </c>
      <c r="E21" s="47" t="s">
        <v>12</v>
      </c>
      <c r="F21" s="47" t="s">
        <v>13</v>
      </c>
      <c r="G21" s="33"/>
      <c r="H21" s="33"/>
      <c r="I21" s="33"/>
    </row>
    <row r="22" spans="2:9" s="15" customFormat="1" ht="5.15" customHeight="1">
      <c r="B22" s="34"/>
      <c r="C22" s="34"/>
      <c r="D22" s="34"/>
      <c r="E22" s="14"/>
      <c r="F22" s="14"/>
      <c r="G22" s="34"/>
      <c r="H22" s="34"/>
      <c r="I22" s="34"/>
    </row>
    <row r="23" spans="2:9" s="17" customFormat="1" ht="16.149999999999999" customHeight="1">
      <c r="B23" s="36">
        <f>+G16-B21</f>
        <v>23650</v>
      </c>
      <c r="C23" s="36">
        <f>+H16-C21</f>
        <v>21507</v>
      </c>
      <c r="D23" s="36">
        <f>+I16-D21</f>
        <v>2143</v>
      </c>
      <c r="E23" s="50" t="s">
        <v>132</v>
      </c>
      <c r="F23" s="50" t="s">
        <v>14</v>
      </c>
      <c r="G23" s="36"/>
      <c r="H23" s="36"/>
      <c r="I23" s="36"/>
    </row>
    <row r="24" spans="2:9" s="17" customFormat="1" ht="5.15" customHeight="1">
      <c r="B24" s="37"/>
      <c r="C24" s="37"/>
      <c r="D24" s="37"/>
      <c r="E24" s="51"/>
      <c r="F24" s="51"/>
      <c r="G24" s="37"/>
      <c r="H24" s="37"/>
      <c r="I24" s="37"/>
    </row>
    <row r="25" spans="2:9" s="13" customFormat="1" ht="16.149999999999999" customHeight="1">
      <c r="B25" s="33">
        <v>5548</v>
      </c>
      <c r="C25" s="33">
        <v>5548</v>
      </c>
      <c r="D25" s="33">
        <v>0</v>
      </c>
      <c r="E25" s="47" t="s">
        <v>118</v>
      </c>
      <c r="F25" s="47" t="s">
        <v>15</v>
      </c>
      <c r="G25" s="33"/>
      <c r="H25" s="33"/>
      <c r="I25" s="33"/>
    </row>
    <row r="26" spans="2:9" s="17" customFormat="1" ht="5.15" customHeight="1">
      <c r="B26" s="37"/>
      <c r="C26" s="37"/>
      <c r="D26" s="37"/>
      <c r="E26" s="51"/>
      <c r="F26" s="51"/>
      <c r="G26" s="37"/>
      <c r="H26" s="37"/>
      <c r="I26" s="37"/>
    </row>
    <row r="27" spans="2:9" s="17" customFormat="1" ht="16.149999999999999" customHeight="1">
      <c r="B27" s="36">
        <f>+B23-B25</f>
        <v>18102</v>
      </c>
      <c r="C27" s="36">
        <f>+C23-C25</f>
        <v>15959</v>
      </c>
      <c r="D27" s="36">
        <f>+D23-D25</f>
        <v>2143</v>
      </c>
      <c r="E27" s="50" t="s">
        <v>16</v>
      </c>
      <c r="F27" s="50" t="s">
        <v>17</v>
      </c>
      <c r="G27" s="36"/>
      <c r="H27" s="36"/>
      <c r="I27" s="36"/>
    </row>
    <row r="28" spans="2:9" s="12" customFormat="1" ht="9" customHeight="1">
      <c r="B28" s="41"/>
      <c r="C28" s="41"/>
      <c r="D28" s="41"/>
      <c r="E28" s="56"/>
      <c r="F28" s="56"/>
      <c r="G28" s="41"/>
      <c r="H28" s="41"/>
      <c r="I28" s="41"/>
    </row>
    <row r="29" spans="2:9" ht="16" customHeight="1">
      <c r="B29" s="26"/>
      <c r="C29" s="26"/>
      <c r="D29" s="26"/>
      <c r="E29" s="27"/>
      <c r="F29" s="26"/>
      <c r="G29" s="28"/>
      <c r="H29" s="28"/>
      <c r="I29" s="28"/>
    </row>
    <row r="30" spans="2:9" ht="16" customHeight="1"/>
    <row r="31" spans="2:9" s="7" customFormat="1" ht="16" customHeight="1">
      <c r="B31" s="6" t="s">
        <v>18</v>
      </c>
      <c r="C31" s="18"/>
      <c r="D31" s="18"/>
      <c r="E31" s="18"/>
      <c r="F31" s="18"/>
      <c r="G31" s="18"/>
      <c r="H31" s="18"/>
      <c r="I31" s="18"/>
    </row>
    <row r="32" spans="2:9" s="7" customFormat="1" ht="16" customHeight="1">
      <c r="B32" s="19" t="s">
        <v>19</v>
      </c>
      <c r="C32" s="20"/>
      <c r="D32" s="20"/>
      <c r="E32" s="20"/>
      <c r="F32" s="20"/>
      <c r="G32" s="20"/>
      <c r="H32" s="20"/>
      <c r="I32" s="20"/>
    </row>
    <row r="33" spans="2:9" ht="16" customHeight="1"/>
    <row r="34" spans="2:9" s="7" customFormat="1" ht="16" customHeight="1">
      <c r="B34" s="21" t="s">
        <v>20</v>
      </c>
      <c r="C34" s="3"/>
      <c r="D34" s="3"/>
      <c r="E34" s="3"/>
      <c r="F34" s="3"/>
      <c r="G34" s="3"/>
      <c r="H34" s="3"/>
      <c r="I34" s="3"/>
    </row>
    <row r="35" spans="2:9" ht="5.25" customHeight="1">
      <c r="B35" s="8"/>
    </row>
    <row r="36" spans="2:9" s="7" customFormat="1" ht="16" customHeight="1">
      <c r="B36" s="3" t="s">
        <v>2</v>
      </c>
      <c r="C36" s="3"/>
      <c r="D36" s="3"/>
      <c r="E36" s="3"/>
      <c r="F36" s="3"/>
      <c r="G36" s="3"/>
      <c r="H36" s="3"/>
      <c r="I36" s="9" t="s">
        <v>3</v>
      </c>
    </row>
    <row r="37" spans="2:9" ht="3" customHeight="1">
      <c r="B37" s="22"/>
    </row>
    <row r="38" spans="2:9" s="7" customFormat="1" ht="3.75" customHeight="1">
      <c r="B38" s="118" t="str">
        <f>+B10</f>
        <v>Administración
Central 
S.1311</v>
      </c>
      <c r="C38" s="118" t="str">
        <f>+C10</f>
        <v>Estado</v>
      </c>
      <c r="D38" s="118" t="str">
        <f>+D10</f>
        <v>Total Organismos de la Administración Central</v>
      </c>
      <c r="E38" s="118" t="s">
        <v>4</v>
      </c>
      <c r="F38" s="115" t="s">
        <v>152</v>
      </c>
      <c r="G38" s="118" t="str">
        <f>+G10</f>
        <v>Administración
Central 
S.1311</v>
      </c>
      <c r="H38" s="118" t="str">
        <f>+H10</f>
        <v>Estado</v>
      </c>
      <c r="I38" s="118" t="str">
        <f>+I10</f>
        <v>Total Organismos de la Administración Central</v>
      </c>
    </row>
    <row r="39" spans="2:9" s="7" customFormat="1" ht="44.15" customHeight="1">
      <c r="B39" s="119"/>
      <c r="C39" s="119"/>
      <c r="D39" s="119"/>
      <c r="E39" s="119"/>
      <c r="F39" s="116"/>
      <c r="G39" s="119"/>
      <c r="H39" s="119"/>
      <c r="I39" s="119"/>
    </row>
    <row r="40" spans="2:9" s="10" customFormat="1" ht="3" customHeight="1">
      <c r="B40" s="119"/>
      <c r="C40" s="119"/>
      <c r="D40" s="119"/>
      <c r="E40" s="119"/>
      <c r="F40" s="116"/>
      <c r="G40" s="119"/>
      <c r="H40" s="119"/>
      <c r="I40" s="119"/>
    </row>
    <row r="41" spans="2:9" s="7" customFormat="1" ht="13.15" customHeight="1">
      <c r="B41" s="119"/>
      <c r="C41" s="119"/>
      <c r="D41" s="119"/>
      <c r="E41" s="119"/>
      <c r="F41" s="116"/>
      <c r="G41" s="119"/>
      <c r="H41" s="119"/>
      <c r="I41" s="119"/>
    </row>
    <row r="42" spans="2:9" s="7" customFormat="1" ht="3" customHeight="1">
      <c r="B42" s="120"/>
      <c r="C42" s="120"/>
      <c r="D42" s="120"/>
      <c r="E42" s="120"/>
      <c r="F42" s="117"/>
      <c r="G42" s="120"/>
      <c r="H42" s="120"/>
      <c r="I42" s="120"/>
    </row>
    <row r="43" spans="2:9" s="12" customFormat="1" ht="9" customHeight="1">
      <c r="B43" s="32"/>
      <c r="C43" s="32"/>
      <c r="D43" s="32"/>
      <c r="E43" s="57"/>
      <c r="F43" s="57"/>
      <c r="G43" s="32"/>
      <c r="H43" s="32"/>
      <c r="I43" s="32"/>
    </row>
    <row r="44" spans="2:9" s="17" customFormat="1" ht="16.149999999999999" customHeight="1">
      <c r="B44" s="38"/>
      <c r="C44" s="38"/>
      <c r="D44" s="38"/>
      <c r="E44" s="64" t="s">
        <v>16</v>
      </c>
      <c r="F44" s="52" t="s">
        <v>17</v>
      </c>
      <c r="G44" s="38">
        <f>+B27</f>
        <v>18102</v>
      </c>
      <c r="H44" s="38">
        <f>+C27</f>
        <v>15959</v>
      </c>
      <c r="I44" s="38">
        <f>+D27</f>
        <v>2143</v>
      </c>
    </row>
    <row r="45" spans="2:9" s="15" customFormat="1" ht="5.15" customHeight="1">
      <c r="B45" s="34"/>
      <c r="C45" s="34"/>
      <c r="D45" s="34"/>
      <c r="E45" s="65"/>
      <c r="F45" s="53"/>
      <c r="G45" s="34"/>
      <c r="H45" s="34"/>
      <c r="I45" s="34"/>
    </row>
    <row r="46" spans="2:9" s="13" customFormat="1" ht="16.149999999999999" customHeight="1">
      <c r="B46" s="33">
        <v>18079</v>
      </c>
      <c r="C46" s="33">
        <v>15949</v>
      </c>
      <c r="D46" s="33">
        <v>2130</v>
      </c>
      <c r="E46" s="61" t="s">
        <v>21</v>
      </c>
      <c r="F46" s="47" t="s">
        <v>22</v>
      </c>
      <c r="G46" s="33"/>
      <c r="H46" s="33"/>
      <c r="I46" s="33"/>
    </row>
    <row r="47" spans="2:9" s="15" customFormat="1" ht="16.149999999999999" customHeight="1">
      <c r="B47" s="34">
        <v>13692</v>
      </c>
      <c r="C47" s="34">
        <v>11918</v>
      </c>
      <c r="D47" s="34">
        <f>B47-C47</f>
        <v>1774</v>
      </c>
      <c r="E47" s="62" t="s">
        <v>23</v>
      </c>
      <c r="F47" s="23" t="s">
        <v>24</v>
      </c>
      <c r="G47" s="34"/>
      <c r="H47" s="34"/>
      <c r="I47" s="34"/>
    </row>
    <row r="48" spans="2:9" s="15" customFormat="1" ht="16.149999999999999" customHeight="1">
      <c r="B48" s="34">
        <f>SUM(B49:B50)</f>
        <v>4387</v>
      </c>
      <c r="C48" s="34">
        <f>SUM(C49:C50)</f>
        <v>4031</v>
      </c>
      <c r="D48" s="34">
        <f>SUM(D49:D50)</f>
        <v>356</v>
      </c>
      <c r="E48" s="62" t="s">
        <v>25</v>
      </c>
      <c r="F48" s="23" t="s">
        <v>153</v>
      </c>
      <c r="G48" s="34"/>
      <c r="H48" s="34"/>
      <c r="I48" s="34"/>
    </row>
    <row r="49" spans="2:9" s="15" customFormat="1" ht="16.149999999999999" customHeight="1">
      <c r="B49" s="84">
        <v>1533</v>
      </c>
      <c r="C49" s="84">
        <v>1216</v>
      </c>
      <c r="D49" s="84">
        <f>B49-C49</f>
        <v>317</v>
      </c>
      <c r="E49" s="85" t="s">
        <v>26</v>
      </c>
      <c r="F49" s="86" t="s">
        <v>27</v>
      </c>
      <c r="G49" s="43"/>
      <c r="H49" s="43"/>
      <c r="I49" s="43"/>
    </row>
    <row r="50" spans="2:9" s="15" customFormat="1" ht="16.149999999999999" customHeight="1">
      <c r="B50" s="84">
        <v>2854</v>
      </c>
      <c r="C50" s="84">
        <v>2815</v>
      </c>
      <c r="D50" s="84">
        <f>B50-C50</f>
        <v>39</v>
      </c>
      <c r="E50" s="87" t="s">
        <v>28</v>
      </c>
      <c r="F50" s="86" t="s">
        <v>29</v>
      </c>
      <c r="G50" s="43"/>
      <c r="H50" s="43"/>
      <c r="I50" s="43"/>
    </row>
    <row r="51" spans="2:9" s="13" customFormat="1" ht="16.149999999999999" customHeight="1">
      <c r="B51" s="33">
        <v>23</v>
      </c>
      <c r="C51" s="33">
        <v>10</v>
      </c>
      <c r="D51" s="33">
        <v>13</v>
      </c>
      <c r="E51" s="61" t="s">
        <v>30</v>
      </c>
      <c r="F51" s="47" t="s">
        <v>31</v>
      </c>
      <c r="G51" s="33"/>
      <c r="H51" s="33"/>
      <c r="I51" s="33"/>
    </row>
    <row r="52" spans="2:9" s="13" customFormat="1" ht="16.149999999999999" customHeight="1">
      <c r="B52" s="33">
        <v>0</v>
      </c>
      <c r="C52" s="33">
        <v>0</v>
      </c>
      <c r="D52" s="33">
        <v>0</v>
      </c>
      <c r="E52" s="61" t="s">
        <v>32</v>
      </c>
      <c r="F52" s="47" t="s">
        <v>33</v>
      </c>
      <c r="G52" s="33"/>
      <c r="H52" s="33"/>
      <c r="I52" s="33"/>
    </row>
    <row r="53" spans="2:9" s="15" customFormat="1" ht="5.15" customHeight="1">
      <c r="B53" s="34"/>
      <c r="C53" s="34"/>
      <c r="D53" s="34"/>
      <c r="E53" s="23"/>
      <c r="F53" s="14"/>
      <c r="G53" s="34"/>
      <c r="H53" s="34"/>
      <c r="I53" s="34"/>
    </row>
    <row r="54" spans="2:9" s="17" customFormat="1" ht="16" customHeight="1">
      <c r="B54" s="36">
        <f>+G44-(+B46+B51+B52)</f>
        <v>0</v>
      </c>
      <c r="C54" s="36">
        <f>+H44-(+C46+C51+C52)</f>
        <v>0</v>
      </c>
      <c r="D54" s="36">
        <f>+I44-(+D46+D51+D52)</f>
        <v>0</v>
      </c>
      <c r="E54" s="63" t="s">
        <v>34</v>
      </c>
      <c r="F54" s="50" t="s">
        <v>35</v>
      </c>
      <c r="G54" s="36"/>
      <c r="H54" s="36"/>
      <c r="I54" s="36"/>
    </row>
    <row r="55" spans="2:9" s="12" customFormat="1" ht="9" customHeight="1">
      <c r="B55" s="41"/>
      <c r="C55" s="41"/>
      <c r="D55" s="41"/>
      <c r="E55" s="56"/>
      <c r="F55" s="56"/>
      <c r="G55" s="41"/>
      <c r="H55" s="41"/>
      <c r="I55" s="41"/>
    </row>
    <row r="56" spans="2:9" ht="16" customHeight="1">
      <c r="B56" s="26"/>
      <c r="C56" s="26"/>
      <c r="D56" s="26"/>
      <c r="E56" s="27"/>
      <c r="F56" s="26"/>
      <c r="G56" s="28"/>
      <c r="H56" s="28"/>
      <c r="I56" s="28"/>
    </row>
    <row r="57" spans="2:9" ht="16" customHeight="1"/>
    <row r="58" spans="2:9" s="7" customFormat="1" ht="16" customHeight="1">
      <c r="B58" s="24" t="s">
        <v>36</v>
      </c>
      <c r="C58" s="3"/>
      <c r="D58" s="3"/>
      <c r="E58" s="3"/>
      <c r="F58" s="3"/>
      <c r="G58" s="3"/>
      <c r="H58" s="3"/>
      <c r="I58" s="3"/>
    </row>
    <row r="59" spans="2:9" ht="5.25" customHeight="1">
      <c r="B59" s="8"/>
    </row>
    <row r="60" spans="2:9" s="7" customFormat="1" ht="16" customHeight="1">
      <c r="B60" s="3" t="s">
        <v>2</v>
      </c>
      <c r="C60" s="3"/>
      <c r="D60" s="3"/>
      <c r="E60" s="3"/>
      <c r="F60" s="3"/>
      <c r="G60" s="3"/>
      <c r="H60" s="3"/>
      <c r="I60" s="9" t="s">
        <v>3</v>
      </c>
    </row>
    <row r="61" spans="2:9" ht="3" customHeight="1">
      <c r="B61" s="22"/>
    </row>
    <row r="62" spans="2:9" s="7" customFormat="1" ht="3.75" customHeight="1">
      <c r="B62" s="118" t="str">
        <f>+B10</f>
        <v>Administración
Central 
S.1311</v>
      </c>
      <c r="C62" s="118" t="str">
        <f>+C10</f>
        <v>Estado</v>
      </c>
      <c r="D62" s="118" t="str">
        <f>+D10</f>
        <v>Total Organismos de la Administración Central</v>
      </c>
      <c r="E62" s="118" t="s">
        <v>4</v>
      </c>
      <c r="F62" s="115" t="s">
        <v>152</v>
      </c>
      <c r="G62" s="118" t="str">
        <f>+G10</f>
        <v>Administración
Central 
S.1311</v>
      </c>
      <c r="H62" s="118" t="str">
        <f>+H10</f>
        <v>Estado</v>
      </c>
      <c r="I62" s="118" t="str">
        <f>+I10</f>
        <v>Total Organismos de la Administración Central</v>
      </c>
    </row>
    <row r="63" spans="2:9" s="7" customFormat="1" ht="44.15" customHeight="1">
      <c r="B63" s="119"/>
      <c r="C63" s="119"/>
      <c r="D63" s="119"/>
      <c r="E63" s="119"/>
      <c r="F63" s="116"/>
      <c r="G63" s="119"/>
      <c r="H63" s="119"/>
      <c r="I63" s="119"/>
    </row>
    <row r="64" spans="2:9" s="10" customFormat="1" ht="3" customHeight="1">
      <c r="B64" s="119"/>
      <c r="C64" s="119"/>
      <c r="D64" s="119"/>
      <c r="E64" s="119"/>
      <c r="F64" s="116"/>
      <c r="G64" s="119"/>
      <c r="H64" s="119"/>
      <c r="I64" s="119"/>
    </row>
    <row r="65" spans="2:9" s="7" customFormat="1" ht="13.15" customHeight="1">
      <c r="B65" s="119"/>
      <c r="C65" s="119"/>
      <c r="D65" s="119"/>
      <c r="E65" s="119"/>
      <c r="F65" s="116"/>
      <c r="G65" s="119"/>
      <c r="H65" s="119"/>
      <c r="I65" s="119"/>
    </row>
    <row r="66" spans="2:9" s="7" customFormat="1" ht="3" customHeight="1">
      <c r="B66" s="120"/>
      <c r="C66" s="120"/>
      <c r="D66" s="120"/>
      <c r="E66" s="120"/>
      <c r="F66" s="117"/>
      <c r="G66" s="120"/>
      <c r="H66" s="120"/>
      <c r="I66" s="120"/>
    </row>
    <row r="67" spans="2:9" s="12" customFormat="1" ht="9" customHeight="1">
      <c r="B67" s="32"/>
      <c r="C67" s="32"/>
      <c r="D67" s="32"/>
      <c r="E67" s="57"/>
      <c r="F67" s="57"/>
      <c r="G67" s="32"/>
      <c r="H67" s="32"/>
      <c r="I67" s="32"/>
    </row>
    <row r="68" spans="2:9" s="17" customFormat="1" ht="16.149999999999999" customHeight="1">
      <c r="B68" s="37"/>
      <c r="C68" s="37"/>
      <c r="D68" s="37"/>
      <c r="E68" s="67" t="s">
        <v>34</v>
      </c>
      <c r="F68" s="54" t="s">
        <v>35</v>
      </c>
      <c r="G68" s="38">
        <f>+H68+I68</f>
        <v>0</v>
      </c>
      <c r="H68" s="38">
        <f>+C54</f>
        <v>0</v>
      </c>
      <c r="I68" s="38">
        <f>+D54</f>
        <v>0</v>
      </c>
    </row>
    <row r="69" spans="2:9" s="15" customFormat="1" ht="5.15" customHeight="1">
      <c r="B69" s="34"/>
      <c r="C69" s="34"/>
      <c r="D69" s="34"/>
      <c r="E69" s="62"/>
      <c r="F69" s="48"/>
      <c r="G69" s="34"/>
      <c r="H69" s="34"/>
      <c r="I69" s="34"/>
    </row>
    <row r="70" spans="2:9" s="13" customFormat="1" ht="16.149999999999999" customHeight="1">
      <c r="B70" s="33"/>
      <c r="C70" s="33"/>
      <c r="D70" s="33"/>
      <c r="E70" s="61" t="s">
        <v>37</v>
      </c>
      <c r="F70" s="47" t="s">
        <v>154</v>
      </c>
      <c r="G70" s="33">
        <f>+G71+G75</f>
        <v>43151</v>
      </c>
      <c r="H70" s="33">
        <f>+H71+H75</f>
        <v>43087</v>
      </c>
      <c r="I70" s="33">
        <f>+I71+I75</f>
        <v>64</v>
      </c>
    </row>
    <row r="71" spans="2:9" s="15" customFormat="1" ht="16.149999999999999" customHeight="1">
      <c r="B71" s="34"/>
      <c r="C71" s="34"/>
      <c r="D71" s="34"/>
      <c r="E71" s="62" t="s">
        <v>38</v>
      </c>
      <c r="F71" s="23" t="s">
        <v>39</v>
      </c>
      <c r="G71" s="34">
        <f>+G72+G73+G74</f>
        <v>42977</v>
      </c>
      <c r="H71" s="34">
        <f>+H72+H73+H74</f>
        <v>42949</v>
      </c>
      <c r="I71" s="34">
        <f>+I72+I73+I74</f>
        <v>28</v>
      </c>
    </row>
    <row r="72" spans="2:9" s="15" customFormat="1" ht="16.149999999999999" customHeight="1">
      <c r="B72" s="34"/>
      <c r="C72" s="34"/>
      <c r="D72" s="34"/>
      <c r="E72" s="23" t="s">
        <v>40</v>
      </c>
      <c r="F72" s="76" t="s">
        <v>41</v>
      </c>
      <c r="G72" s="34">
        <v>27596</v>
      </c>
      <c r="H72" s="34">
        <v>27596</v>
      </c>
      <c r="I72" s="34">
        <v>0</v>
      </c>
    </row>
    <row r="73" spans="2:9" s="15" customFormat="1" ht="16.149999999999999" customHeight="1">
      <c r="B73" s="34"/>
      <c r="C73" s="34"/>
      <c r="D73" s="34"/>
      <c r="E73" s="23" t="s">
        <v>42</v>
      </c>
      <c r="F73" s="76" t="s">
        <v>155</v>
      </c>
      <c r="G73" s="34">
        <v>21</v>
      </c>
      <c r="H73" s="34">
        <v>21</v>
      </c>
      <c r="I73" s="34">
        <v>0</v>
      </c>
    </row>
    <row r="74" spans="2:9" s="15" customFormat="1" ht="16.149999999999999" customHeight="1">
      <c r="B74" s="34"/>
      <c r="C74" s="34"/>
      <c r="D74" s="34"/>
      <c r="E74" s="23" t="s">
        <v>43</v>
      </c>
      <c r="F74" s="23" t="s">
        <v>156</v>
      </c>
      <c r="G74" s="34">
        <v>15360</v>
      </c>
      <c r="H74" s="34">
        <v>15332</v>
      </c>
      <c r="I74" s="34">
        <v>28</v>
      </c>
    </row>
    <row r="75" spans="2:9" s="15" customFormat="1" ht="16.149999999999999" customHeight="1">
      <c r="B75" s="34"/>
      <c r="C75" s="34"/>
      <c r="D75" s="34"/>
      <c r="E75" s="23" t="s">
        <v>30</v>
      </c>
      <c r="F75" s="23" t="s">
        <v>31</v>
      </c>
      <c r="G75" s="34">
        <v>174</v>
      </c>
      <c r="H75" s="34">
        <v>138</v>
      </c>
      <c r="I75" s="34">
        <v>36</v>
      </c>
    </row>
    <row r="76" spans="2:9" s="13" customFormat="1" ht="16.149999999999999" customHeight="1">
      <c r="B76" s="33"/>
      <c r="C76" s="33"/>
      <c r="D76" s="33"/>
      <c r="E76" s="61" t="s">
        <v>44</v>
      </c>
      <c r="F76" s="47" t="s">
        <v>45</v>
      </c>
      <c r="G76" s="33">
        <f>+G77+G78</f>
        <v>-2611</v>
      </c>
      <c r="H76" s="33">
        <f>+H77+H78</f>
        <v>-2295</v>
      </c>
      <c r="I76" s="33">
        <f>+I77+I78</f>
        <v>-316</v>
      </c>
    </row>
    <row r="77" spans="2:9" s="15" customFormat="1" ht="16.149999999999999" customHeight="1">
      <c r="B77" s="34"/>
      <c r="C77" s="34"/>
      <c r="D77" s="34"/>
      <c r="E77" s="23" t="s">
        <v>46</v>
      </c>
      <c r="F77" s="23" t="s">
        <v>47</v>
      </c>
      <c r="G77" s="34">
        <v>-1783</v>
      </c>
      <c r="H77" s="34">
        <v>-1650</v>
      </c>
      <c r="I77" s="34">
        <v>-133</v>
      </c>
    </row>
    <row r="78" spans="2:9" s="15" customFormat="1" ht="16.149999999999999" customHeight="1">
      <c r="B78" s="34"/>
      <c r="C78" s="34"/>
      <c r="D78" s="34"/>
      <c r="E78" s="23" t="s">
        <v>32</v>
      </c>
      <c r="F78" s="23" t="s">
        <v>33</v>
      </c>
      <c r="G78" s="34">
        <v>-828</v>
      </c>
      <c r="H78" s="34">
        <v>-645</v>
      </c>
      <c r="I78" s="34">
        <v>-183</v>
      </c>
    </row>
    <row r="79" spans="2:9" s="13" customFormat="1" ht="16.149999999999999" customHeight="1">
      <c r="B79" s="33">
        <f>+B80+B81+B82</f>
        <v>19348</v>
      </c>
      <c r="C79" s="33">
        <f>+C80+C81+C82</f>
        <v>19103</v>
      </c>
      <c r="D79" s="33">
        <f>+D80+D81+D82</f>
        <v>245</v>
      </c>
      <c r="E79" s="61" t="s">
        <v>48</v>
      </c>
      <c r="F79" s="47" t="s">
        <v>49</v>
      </c>
      <c r="G79" s="33">
        <f>G80+G81+G82</f>
        <v>5996</v>
      </c>
      <c r="H79" s="33">
        <f>+H80+H81+H82</f>
        <v>5945</v>
      </c>
      <c r="I79" s="33">
        <f>+I80+I81+I82</f>
        <v>51</v>
      </c>
    </row>
    <row r="80" spans="2:9" s="15" customFormat="1" ht="16.149999999999999" customHeight="1">
      <c r="B80" s="34">
        <v>19347</v>
      </c>
      <c r="C80" s="43">
        <v>19102</v>
      </c>
      <c r="D80" s="43">
        <v>245</v>
      </c>
      <c r="E80" s="23" t="s">
        <v>50</v>
      </c>
      <c r="F80" s="23" t="s">
        <v>133</v>
      </c>
      <c r="G80" s="43">
        <v>1173</v>
      </c>
      <c r="H80" s="43">
        <v>1134</v>
      </c>
      <c r="I80" s="43">
        <v>39</v>
      </c>
    </row>
    <row r="81" spans="2:9" s="15" customFormat="1" ht="16.149999999999999" customHeight="1">
      <c r="B81" s="34"/>
      <c r="C81" s="43"/>
      <c r="D81" s="43"/>
      <c r="E81" s="23" t="s">
        <v>51</v>
      </c>
      <c r="F81" s="23" t="s">
        <v>52</v>
      </c>
      <c r="G81" s="43">
        <v>4823</v>
      </c>
      <c r="H81" s="43">
        <v>4811</v>
      </c>
      <c r="I81" s="43">
        <v>12</v>
      </c>
    </row>
    <row r="82" spans="2:9" s="15" customFormat="1" ht="16.149999999999999" customHeight="1">
      <c r="B82" s="34">
        <v>1</v>
      </c>
      <c r="C82" s="43">
        <v>1</v>
      </c>
      <c r="D82" s="43">
        <v>0</v>
      </c>
      <c r="E82" s="23" t="s">
        <v>53</v>
      </c>
      <c r="F82" s="23" t="s">
        <v>54</v>
      </c>
      <c r="G82" s="43">
        <v>0</v>
      </c>
      <c r="H82" s="43">
        <v>0</v>
      </c>
      <c r="I82" s="43">
        <v>0</v>
      </c>
    </row>
    <row r="83" spans="2:9" s="15" customFormat="1" ht="5.15" customHeight="1">
      <c r="B83" s="34"/>
      <c r="C83" s="34"/>
      <c r="D83" s="34"/>
      <c r="E83" s="23"/>
      <c r="F83" s="14"/>
      <c r="G83" s="43"/>
      <c r="H83" s="43"/>
      <c r="I83" s="43"/>
    </row>
    <row r="84" spans="2:9" s="15" customFormat="1" ht="5.15" customHeight="1">
      <c r="B84" s="40"/>
      <c r="C84" s="40"/>
      <c r="D84" s="40"/>
      <c r="E84" s="68"/>
      <c r="F84" s="55"/>
      <c r="G84" s="43"/>
      <c r="H84" s="43"/>
      <c r="I84" s="43"/>
    </row>
    <row r="85" spans="2:9" s="17" customFormat="1" ht="16.149999999999999" customHeight="1">
      <c r="B85" s="36">
        <f>+G68+G70+G76+G79-B79</f>
        <v>27188</v>
      </c>
      <c r="C85" s="36">
        <f>+H68+H70+H76+H79-C79</f>
        <v>27634</v>
      </c>
      <c r="D85" s="36">
        <f>+I68+I70+I76+I79-D79</f>
        <v>-446</v>
      </c>
      <c r="E85" s="63" t="s">
        <v>55</v>
      </c>
      <c r="F85" s="50" t="s">
        <v>56</v>
      </c>
      <c r="G85" s="36"/>
      <c r="H85" s="36"/>
      <c r="I85" s="36"/>
    </row>
    <row r="86" spans="2:9" s="12" customFormat="1" ht="9" customHeight="1">
      <c r="B86" s="41"/>
      <c r="C86" s="41"/>
      <c r="D86" s="41"/>
      <c r="E86" s="56"/>
      <c r="F86" s="56"/>
      <c r="G86" s="41"/>
      <c r="H86" s="41"/>
      <c r="I86" s="41"/>
    </row>
    <row r="87" spans="2:9" ht="16" customHeight="1">
      <c r="B87" s="26"/>
      <c r="C87" s="26"/>
      <c r="D87" s="26"/>
      <c r="E87" s="27"/>
      <c r="F87" s="26"/>
      <c r="G87" s="28"/>
      <c r="H87" s="28"/>
      <c r="I87" s="28"/>
    </row>
    <row r="88" spans="2:9" ht="16" customHeight="1"/>
    <row r="89" spans="2:9" s="7" customFormat="1" ht="16" customHeight="1">
      <c r="B89" s="29" t="s">
        <v>57</v>
      </c>
      <c r="C89" s="3"/>
      <c r="D89" s="3"/>
      <c r="E89" s="3"/>
      <c r="F89" s="3"/>
      <c r="G89" s="3"/>
      <c r="H89" s="3"/>
      <c r="I89" s="3"/>
    </row>
    <row r="90" spans="2:9" ht="5.25" customHeight="1">
      <c r="B90" s="8"/>
    </row>
    <row r="91" spans="2:9" s="7" customFormat="1" ht="16" customHeight="1">
      <c r="B91" s="3" t="s">
        <v>2</v>
      </c>
      <c r="C91" s="3"/>
      <c r="D91" s="3"/>
      <c r="E91" s="3"/>
      <c r="F91" s="3"/>
      <c r="G91" s="3"/>
      <c r="H91" s="3"/>
      <c r="I91" s="9" t="s">
        <v>3</v>
      </c>
    </row>
    <row r="92" spans="2:9" ht="3" customHeight="1">
      <c r="B92" s="22"/>
    </row>
    <row r="93" spans="2:9" s="7" customFormat="1" ht="3.75" customHeight="1">
      <c r="B93" s="118" t="str">
        <f>+B10</f>
        <v>Administración
Central 
S.1311</v>
      </c>
      <c r="C93" s="118" t="str">
        <f>+C10</f>
        <v>Estado</v>
      </c>
      <c r="D93" s="118" t="str">
        <f>+D10</f>
        <v>Total Organismos de la Administración Central</v>
      </c>
      <c r="E93" s="118" t="s">
        <v>4</v>
      </c>
      <c r="F93" s="115" t="s">
        <v>152</v>
      </c>
      <c r="G93" s="118" t="str">
        <f>+G10</f>
        <v>Administración
Central 
S.1311</v>
      </c>
      <c r="H93" s="118" t="str">
        <f>+H10</f>
        <v>Estado</v>
      </c>
      <c r="I93" s="118" t="str">
        <f>+I10</f>
        <v>Total Organismos de la Administración Central</v>
      </c>
    </row>
    <row r="94" spans="2:9" s="7" customFormat="1" ht="44.15" customHeight="1">
      <c r="B94" s="119"/>
      <c r="C94" s="119"/>
      <c r="D94" s="119"/>
      <c r="E94" s="119"/>
      <c r="F94" s="116"/>
      <c r="G94" s="119"/>
      <c r="H94" s="119"/>
      <c r="I94" s="119"/>
    </row>
    <row r="95" spans="2:9" s="10" customFormat="1" ht="3" customHeight="1">
      <c r="B95" s="119"/>
      <c r="C95" s="119"/>
      <c r="D95" s="119"/>
      <c r="E95" s="119"/>
      <c r="F95" s="116"/>
      <c r="G95" s="119"/>
      <c r="H95" s="119"/>
      <c r="I95" s="119"/>
    </row>
    <row r="96" spans="2:9" s="7" customFormat="1" ht="13.15" customHeight="1">
      <c r="B96" s="119"/>
      <c r="C96" s="119"/>
      <c r="D96" s="119"/>
      <c r="E96" s="119"/>
      <c r="F96" s="116"/>
      <c r="G96" s="119"/>
      <c r="H96" s="119"/>
      <c r="I96" s="119"/>
    </row>
    <row r="97" spans="2:9" s="7" customFormat="1" ht="3" customHeight="1">
      <c r="B97" s="120"/>
      <c r="C97" s="120"/>
      <c r="D97" s="120"/>
      <c r="E97" s="120"/>
      <c r="F97" s="117"/>
      <c r="G97" s="120"/>
      <c r="H97" s="120"/>
      <c r="I97" s="120"/>
    </row>
    <row r="98" spans="2:9" s="12" customFormat="1" ht="9" customHeight="1">
      <c r="B98" s="32"/>
      <c r="C98" s="32"/>
      <c r="D98" s="32"/>
      <c r="E98" s="11"/>
      <c r="F98" s="11"/>
      <c r="G98" s="32"/>
      <c r="H98" s="32"/>
      <c r="I98" s="32"/>
    </row>
    <row r="99" spans="2:9" s="12" customFormat="1" ht="5.15" customHeight="1">
      <c r="B99" s="34"/>
      <c r="C99" s="34"/>
      <c r="D99" s="34"/>
      <c r="E99" s="58"/>
      <c r="F99" s="58"/>
      <c r="G99" s="35"/>
      <c r="H99" s="35"/>
      <c r="I99" s="35"/>
    </row>
    <row r="100" spans="2:9" s="17" customFormat="1" ht="16.149999999999999" customHeight="1">
      <c r="B100" s="37"/>
      <c r="C100" s="37"/>
      <c r="D100" s="37"/>
      <c r="E100" s="67" t="s">
        <v>55</v>
      </c>
      <c r="F100" s="54" t="s">
        <v>56</v>
      </c>
      <c r="G100" s="38">
        <f>+B85</f>
        <v>27188</v>
      </c>
      <c r="H100" s="38">
        <f>+C85</f>
        <v>27634</v>
      </c>
      <c r="I100" s="38">
        <f>+D85</f>
        <v>-446</v>
      </c>
    </row>
    <row r="101" spans="2:9" s="15" customFormat="1" ht="5.15" customHeight="1">
      <c r="B101" s="34"/>
      <c r="C101" s="34"/>
      <c r="D101" s="34"/>
      <c r="E101" s="62"/>
      <c r="F101" s="48"/>
      <c r="G101" s="34"/>
      <c r="H101" s="34"/>
      <c r="I101" s="34"/>
    </row>
    <row r="102" spans="2:9" s="13" customFormat="1" ht="16.149999999999999" customHeight="1">
      <c r="B102" s="33">
        <f>+B103+B104</f>
        <v>5</v>
      </c>
      <c r="C102" s="33">
        <f>+C103+C104</f>
        <v>0</v>
      </c>
      <c r="D102" s="33">
        <f>+D103+D104</f>
        <v>5</v>
      </c>
      <c r="E102" s="61" t="s">
        <v>58</v>
      </c>
      <c r="F102" s="47" t="s">
        <v>59</v>
      </c>
      <c r="G102" s="33">
        <f>+G103+G104</f>
        <v>45030</v>
      </c>
      <c r="H102" s="33">
        <f>+H103+H104</f>
        <v>44889</v>
      </c>
      <c r="I102" s="33">
        <f>+I103+I104</f>
        <v>141</v>
      </c>
    </row>
    <row r="103" spans="2:9" s="15" customFormat="1" ht="16.149999999999999" customHeight="1">
      <c r="B103" s="34">
        <v>5</v>
      </c>
      <c r="C103" s="34">
        <v>0</v>
      </c>
      <c r="D103" s="34">
        <v>5</v>
      </c>
      <c r="E103" s="62" t="s">
        <v>60</v>
      </c>
      <c r="F103" s="23" t="s">
        <v>61</v>
      </c>
      <c r="G103" s="34">
        <v>44649</v>
      </c>
      <c r="H103" s="34">
        <v>44649</v>
      </c>
      <c r="I103" s="34">
        <v>0</v>
      </c>
    </row>
    <row r="104" spans="2:9" s="15" customFormat="1" ht="16.149999999999999" customHeight="1">
      <c r="B104" s="34"/>
      <c r="C104" s="34"/>
      <c r="D104" s="34"/>
      <c r="E104" s="62" t="s">
        <v>62</v>
      </c>
      <c r="F104" s="23" t="s">
        <v>63</v>
      </c>
      <c r="G104" s="34">
        <v>381</v>
      </c>
      <c r="H104" s="34">
        <v>240</v>
      </c>
      <c r="I104" s="34">
        <v>141</v>
      </c>
    </row>
    <row r="105" spans="2:9" s="13" customFormat="1" ht="16.149999999999999" customHeight="1">
      <c r="B105" s="33"/>
      <c r="C105" s="33"/>
      <c r="D105" s="33"/>
      <c r="E105" s="61" t="s">
        <v>64</v>
      </c>
      <c r="F105" s="47" t="s">
        <v>134</v>
      </c>
      <c r="G105" s="33">
        <f>+G106+G107+G108</f>
        <v>6630</v>
      </c>
      <c r="H105" s="33">
        <f>+H106+H107+H108</f>
        <v>5243</v>
      </c>
      <c r="I105" s="33">
        <f>+I106+I107+I108</f>
        <v>1387</v>
      </c>
    </row>
    <row r="106" spans="2:9" s="15" customFormat="1" ht="16.149999999999999" customHeight="1">
      <c r="B106" s="34"/>
      <c r="C106" s="34"/>
      <c r="D106" s="34"/>
      <c r="E106" s="62" t="s">
        <v>65</v>
      </c>
      <c r="F106" s="23" t="s">
        <v>125</v>
      </c>
      <c r="G106" s="34">
        <v>1051</v>
      </c>
      <c r="H106" s="34">
        <v>0</v>
      </c>
      <c r="I106" s="34">
        <v>1051</v>
      </c>
    </row>
    <row r="107" spans="2:9" s="15" customFormat="1" ht="16.149999999999999" customHeight="1">
      <c r="B107" s="34"/>
      <c r="C107" s="34"/>
      <c r="D107" s="34"/>
      <c r="E107" s="62" t="s">
        <v>66</v>
      </c>
      <c r="F107" s="23" t="s">
        <v>126</v>
      </c>
      <c r="G107" s="34">
        <v>4487</v>
      </c>
      <c r="H107" s="34">
        <v>4448</v>
      </c>
      <c r="I107" s="34">
        <v>39</v>
      </c>
    </row>
    <row r="108" spans="2:9" s="15" customFormat="1" ht="16.149999999999999" customHeight="1">
      <c r="B108" s="34"/>
      <c r="C108" s="34"/>
      <c r="D108" s="34"/>
      <c r="E108" s="62" t="s">
        <v>127</v>
      </c>
      <c r="F108" s="23" t="s">
        <v>129</v>
      </c>
      <c r="G108" s="34">
        <v>1092</v>
      </c>
      <c r="H108" s="34">
        <v>795</v>
      </c>
      <c r="I108" s="34">
        <v>297</v>
      </c>
    </row>
    <row r="109" spans="2:9" s="13" customFormat="1" ht="14">
      <c r="B109" s="33">
        <v>6705</v>
      </c>
      <c r="C109" s="33">
        <v>5731</v>
      </c>
      <c r="D109" s="33">
        <v>974</v>
      </c>
      <c r="E109" s="61" t="s">
        <v>67</v>
      </c>
      <c r="F109" s="77" t="s">
        <v>157</v>
      </c>
      <c r="G109" s="33"/>
      <c r="H109" s="33"/>
      <c r="I109" s="33"/>
    </row>
    <row r="110" spans="2:9" s="15" customFormat="1" ht="16.149999999999999" customHeight="1">
      <c r="B110" s="34">
        <f>+C110+D110</f>
        <v>0</v>
      </c>
      <c r="C110" s="34">
        <v>0</v>
      </c>
      <c r="D110" s="34">
        <v>0</v>
      </c>
      <c r="E110" s="62" t="s">
        <v>68</v>
      </c>
      <c r="F110" s="23" t="s">
        <v>158</v>
      </c>
      <c r="G110" s="34"/>
      <c r="H110" s="34"/>
      <c r="I110" s="34"/>
    </row>
    <row r="111" spans="2:9" s="15" customFormat="1" ht="16.149999999999999" customHeight="1">
      <c r="B111" s="34">
        <f>+C111+D111</f>
        <v>5899</v>
      </c>
      <c r="C111" s="34">
        <v>4933</v>
      </c>
      <c r="D111" s="34">
        <v>966</v>
      </c>
      <c r="E111" s="62" t="s">
        <v>135</v>
      </c>
      <c r="F111" s="23" t="s">
        <v>119</v>
      </c>
      <c r="G111" s="34"/>
      <c r="H111" s="34"/>
      <c r="I111" s="34"/>
    </row>
    <row r="112" spans="2:9" s="15" customFormat="1" ht="16.149999999999999" customHeight="1">
      <c r="B112" s="34">
        <f>+C112+D112</f>
        <v>806</v>
      </c>
      <c r="C112" s="34">
        <v>798</v>
      </c>
      <c r="D112" s="34">
        <v>8</v>
      </c>
      <c r="E112" s="62" t="s">
        <v>136</v>
      </c>
      <c r="F112" s="23" t="s">
        <v>159</v>
      </c>
      <c r="G112" s="34"/>
      <c r="H112" s="34"/>
      <c r="I112" s="34"/>
    </row>
    <row r="113" spans="2:10" s="13" customFormat="1" ht="16.149999999999999" customHeight="1">
      <c r="B113" s="33">
        <f>+B114+B115+B116+B117+B118+B119</f>
        <v>54926</v>
      </c>
      <c r="C113" s="33">
        <f>+C114+C115+C116+C117+C118+C119</f>
        <v>57216</v>
      </c>
      <c r="D113" s="33">
        <f>+D114+D115+D116+D117+D118+D119</f>
        <v>728</v>
      </c>
      <c r="E113" s="61" t="s">
        <v>69</v>
      </c>
      <c r="F113" s="47" t="s">
        <v>70</v>
      </c>
      <c r="G113" s="33">
        <f>+G114+G115+G116+G117+G118+G119</f>
        <v>4802</v>
      </c>
      <c r="H113" s="33">
        <f>+H114+H115+H116+H117+H118+H119</f>
        <v>4689</v>
      </c>
      <c r="I113" s="33">
        <f>+I114+I115+I116+I117+I118+I119</f>
        <v>3131</v>
      </c>
    </row>
    <row r="114" spans="2:10" s="15" customFormat="1" ht="16.149999999999999" customHeight="1">
      <c r="B114" s="34">
        <v>15</v>
      </c>
      <c r="C114" s="34">
        <v>12</v>
      </c>
      <c r="D114" s="34">
        <v>3</v>
      </c>
      <c r="E114" s="62" t="s">
        <v>71</v>
      </c>
      <c r="F114" s="23" t="s">
        <v>72</v>
      </c>
      <c r="G114" s="34">
        <v>0</v>
      </c>
      <c r="H114" s="34">
        <v>0</v>
      </c>
      <c r="I114" s="34">
        <v>0</v>
      </c>
    </row>
    <row r="115" spans="2:10" s="15" customFormat="1" ht="16.149999999999999" customHeight="1">
      <c r="B115" s="34">
        <v>0</v>
      </c>
      <c r="C115" s="34">
        <v>0</v>
      </c>
      <c r="D115" s="34">
        <v>0</v>
      </c>
      <c r="E115" s="62" t="s">
        <v>73</v>
      </c>
      <c r="F115" s="23" t="s">
        <v>74</v>
      </c>
      <c r="G115" s="34">
        <v>13</v>
      </c>
      <c r="H115" s="34">
        <v>11</v>
      </c>
      <c r="I115" s="34">
        <v>2</v>
      </c>
    </row>
    <row r="116" spans="2:10" s="15" customFormat="1" ht="16.149999999999999" customHeight="1">
      <c r="B116" s="34">
        <v>47797</v>
      </c>
      <c r="C116" s="34">
        <v>50386</v>
      </c>
      <c r="D116" s="34">
        <v>429</v>
      </c>
      <c r="E116" s="62" t="s">
        <v>75</v>
      </c>
      <c r="F116" s="23" t="s">
        <v>160</v>
      </c>
      <c r="G116" s="34">
        <v>3227</v>
      </c>
      <c r="H116" s="34">
        <v>3432</v>
      </c>
      <c r="I116" s="34">
        <v>2813</v>
      </c>
    </row>
    <row r="117" spans="2:10" s="15" customFormat="1" ht="16.149999999999999" customHeight="1">
      <c r="B117" s="34">
        <v>575</v>
      </c>
      <c r="C117" s="34">
        <v>503</v>
      </c>
      <c r="D117" s="34">
        <v>72</v>
      </c>
      <c r="E117" s="62" t="s">
        <v>76</v>
      </c>
      <c r="F117" s="23" t="s">
        <v>77</v>
      </c>
      <c r="G117" s="34">
        <v>490</v>
      </c>
      <c r="H117" s="34">
        <v>461</v>
      </c>
      <c r="I117" s="34">
        <v>29</v>
      </c>
    </row>
    <row r="118" spans="2:10" s="15" customFormat="1" ht="16.149999999999999" customHeight="1">
      <c r="B118" s="34">
        <v>1505</v>
      </c>
      <c r="C118" s="34">
        <v>1281</v>
      </c>
      <c r="D118" s="34">
        <v>224</v>
      </c>
      <c r="E118" s="23" t="s">
        <v>78</v>
      </c>
      <c r="F118" s="23" t="s">
        <v>79</v>
      </c>
      <c r="G118" s="34">
        <v>1072</v>
      </c>
      <c r="H118" s="34">
        <v>785</v>
      </c>
      <c r="I118" s="34">
        <v>287</v>
      </c>
    </row>
    <row r="119" spans="2:10" s="46" customFormat="1" ht="16.149999999999999" customHeight="1">
      <c r="B119" s="34">
        <v>5034</v>
      </c>
      <c r="C119" s="34">
        <v>5034</v>
      </c>
      <c r="D119" s="34">
        <v>0</v>
      </c>
      <c r="E119" s="23" t="s">
        <v>120</v>
      </c>
      <c r="F119" s="23" t="s">
        <v>121</v>
      </c>
      <c r="G119" s="45"/>
      <c r="H119" s="45"/>
      <c r="I119" s="45"/>
      <c r="J119" s="15"/>
    </row>
    <row r="120" spans="2:10" s="15" customFormat="1" ht="5.15" customHeight="1">
      <c r="B120" s="34"/>
      <c r="C120" s="34"/>
      <c r="D120" s="34"/>
      <c r="E120" s="62"/>
      <c r="F120" s="48"/>
      <c r="G120" s="34"/>
      <c r="H120" s="34"/>
      <c r="I120" s="34"/>
    </row>
    <row r="121" spans="2:10" s="15" customFormat="1" ht="5.15" customHeight="1">
      <c r="B121" s="40"/>
      <c r="C121" s="40"/>
      <c r="D121" s="40"/>
      <c r="E121" s="68"/>
      <c r="F121" s="55"/>
      <c r="G121" s="34"/>
      <c r="H121" s="34"/>
      <c r="I121" s="34"/>
    </row>
    <row r="122" spans="2:10" s="17" customFormat="1" ht="16.149999999999999" customHeight="1">
      <c r="B122" s="36">
        <f>+G100+G102+G105+G113-B102-B109-B113</f>
        <v>22014</v>
      </c>
      <c r="C122" s="36">
        <f>+H100+H102+H105+H113-C102-C109-C113</f>
        <v>19508</v>
      </c>
      <c r="D122" s="36">
        <f>+I100+I102+I105+I113-D102-D109-D113</f>
        <v>2506</v>
      </c>
      <c r="E122" s="63" t="s">
        <v>80</v>
      </c>
      <c r="F122" s="50" t="s">
        <v>81</v>
      </c>
      <c r="G122" s="36"/>
      <c r="H122" s="36"/>
      <c r="I122" s="36"/>
    </row>
    <row r="123" spans="2:10" s="12" customFormat="1" ht="9" customHeight="1">
      <c r="B123" s="41"/>
      <c r="C123" s="41"/>
      <c r="D123" s="41"/>
      <c r="E123" s="56"/>
      <c r="F123" s="56"/>
      <c r="G123" s="41"/>
      <c r="H123" s="41"/>
      <c r="I123" s="41"/>
    </row>
    <row r="124" spans="2:10" ht="16" customHeight="1">
      <c r="B124" s="26"/>
      <c r="C124" s="26"/>
      <c r="D124" s="26"/>
      <c r="E124" s="27"/>
      <c r="F124" s="26"/>
      <c r="G124" s="28"/>
      <c r="H124" s="28"/>
      <c r="I124" s="28"/>
    </row>
    <row r="125" spans="2:10" ht="16" customHeight="1"/>
    <row r="126" spans="2:10" s="7" customFormat="1" ht="16" customHeight="1">
      <c r="B126" s="29" t="s">
        <v>82</v>
      </c>
      <c r="C126" s="3"/>
      <c r="D126" s="3"/>
      <c r="E126" s="3"/>
      <c r="F126" s="3"/>
      <c r="G126" s="3"/>
      <c r="H126" s="3"/>
      <c r="I126" s="3"/>
    </row>
    <row r="127" spans="2:10" ht="5.25" customHeight="1">
      <c r="B127" s="8"/>
    </row>
    <row r="128" spans="2:10" s="7" customFormat="1" ht="16" customHeight="1">
      <c r="B128" s="3" t="s">
        <v>2</v>
      </c>
      <c r="C128" s="3"/>
      <c r="D128" s="3"/>
      <c r="E128" s="3"/>
      <c r="F128" s="3"/>
      <c r="G128" s="3"/>
      <c r="H128" s="3"/>
      <c r="I128" s="9" t="s">
        <v>3</v>
      </c>
    </row>
    <row r="129" spans="2:9" ht="3" customHeight="1">
      <c r="B129" s="22"/>
    </row>
    <row r="130" spans="2:9" s="7" customFormat="1" ht="3.75" customHeight="1">
      <c r="B130" s="118" t="str">
        <f>+B10</f>
        <v>Administración
Central 
S.1311</v>
      </c>
      <c r="C130" s="118" t="str">
        <f>+C10</f>
        <v>Estado</v>
      </c>
      <c r="D130" s="118" t="str">
        <f>+D10</f>
        <v>Total Organismos de la Administración Central</v>
      </c>
      <c r="E130" s="118" t="s">
        <v>4</v>
      </c>
      <c r="F130" s="115" t="s">
        <v>152</v>
      </c>
      <c r="G130" s="118" t="str">
        <f>+G10</f>
        <v>Administración
Central 
S.1311</v>
      </c>
      <c r="H130" s="118" t="str">
        <f>+H10</f>
        <v>Estado</v>
      </c>
      <c r="I130" s="118" t="str">
        <f>+I10</f>
        <v>Total Organismos de la Administración Central</v>
      </c>
    </row>
    <row r="131" spans="2:9" s="7" customFormat="1" ht="44.15" customHeight="1">
      <c r="B131" s="119"/>
      <c r="C131" s="119"/>
      <c r="D131" s="119"/>
      <c r="E131" s="119"/>
      <c r="F131" s="116"/>
      <c r="G131" s="119"/>
      <c r="H131" s="119"/>
      <c r="I131" s="119"/>
    </row>
    <row r="132" spans="2:9" s="10" customFormat="1" ht="3" customHeight="1">
      <c r="B132" s="119"/>
      <c r="C132" s="119"/>
      <c r="D132" s="119"/>
      <c r="E132" s="119"/>
      <c r="F132" s="116"/>
      <c r="G132" s="119"/>
      <c r="H132" s="119"/>
      <c r="I132" s="119"/>
    </row>
    <row r="133" spans="2:9" s="7" customFormat="1" ht="13.15" customHeight="1">
      <c r="B133" s="119"/>
      <c r="C133" s="119"/>
      <c r="D133" s="119"/>
      <c r="E133" s="119"/>
      <c r="F133" s="116"/>
      <c r="G133" s="119"/>
      <c r="H133" s="119"/>
      <c r="I133" s="119"/>
    </row>
    <row r="134" spans="2:9" s="7" customFormat="1" ht="3" customHeight="1">
      <c r="B134" s="120"/>
      <c r="C134" s="120"/>
      <c r="D134" s="120"/>
      <c r="E134" s="120"/>
      <c r="F134" s="117"/>
      <c r="G134" s="120"/>
      <c r="H134" s="120"/>
      <c r="I134" s="120"/>
    </row>
    <row r="135" spans="2:9" s="12" customFormat="1" ht="9" customHeight="1">
      <c r="B135" s="32"/>
      <c r="C135" s="32"/>
      <c r="D135" s="32"/>
      <c r="E135" s="69"/>
      <c r="F135" s="57"/>
      <c r="G135" s="32"/>
      <c r="H135" s="32"/>
      <c r="I135" s="32"/>
    </row>
    <row r="136" spans="2:9" s="12" customFormat="1" ht="5.15" customHeight="1">
      <c r="B136" s="34"/>
      <c r="C136" s="34"/>
      <c r="D136" s="34"/>
      <c r="E136" s="70"/>
      <c r="F136" s="58"/>
      <c r="G136" s="35"/>
      <c r="H136" s="35"/>
      <c r="I136" s="35"/>
    </row>
    <row r="137" spans="2:9" s="17" customFormat="1" ht="16.149999999999999" customHeight="1">
      <c r="B137" s="37"/>
      <c r="C137" s="37"/>
      <c r="D137" s="37"/>
      <c r="E137" s="67" t="s">
        <v>80</v>
      </c>
      <c r="F137" s="54" t="s">
        <v>81</v>
      </c>
      <c r="G137" s="38">
        <f>+B122</f>
        <v>22014</v>
      </c>
      <c r="H137" s="38">
        <f>+C122</f>
        <v>19508</v>
      </c>
      <c r="I137" s="38">
        <f>+D122</f>
        <v>2506</v>
      </c>
    </row>
    <row r="138" spans="2:9" s="15" customFormat="1" ht="5.15" customHeight="1">
      <c r="B138" s="34"/>
      <c r="C138" s="34"/>
      <c r="D138" s="34"/>
      <c r="E138" s="62"/>
      <c r="F138" s="48"/>
      <c r="G138" s="34"/>
      <c r="H138" s="34"/>
      <c r="I138" s="34"/>
    </row>
    <row r="139" spans="2:9" s="13" customFormat="1" ht="16.149999999999999" customHeight="1">
      <c r="B139" s="33">
        <f>+B140+B141</f>
        <v>7279</v>
      </c>
      <c r="C139" s="33">
        <f>+C140+C141</f>
        <v>6683</v>
      </c>
      <c r="D139" s="33">
        <f>+D140+D141</f>
        <v>596</v>
      </c>
      <c r="E139" s="61" t="s">
        <v>83</v>
      </c>
      <c r="F139" s="47" t="s">
        <v>84</v>
      </c>
      <c r="G139" s="33"/>
      <c r="H139" s="33"/>
      <c r="I139" s="33"/>
    </row>
    <row r="140" spans="2:9" s="15" customFormat="1" ht="15" customHeight="1">
      <c r="B140" s="34">
        <v>5797</v>
      </c>
      <c r="C140" s="34">
        <v>5553</v>
      </c>
      <c r="D140" s="34">
        <v>244</v>
      </c>
      <c r="E140" s="62" t="s">
        <v>85</v>
      </c>
      <c r="F140" s="23" t="s">
        <v>137</v>
      </c>
      <c r="G140" s="34"/>
      <c r="H140" s="34"/>
      <c r="I140" s="34"/>
    </row>
    <row r="141" spans="2:9" s="15" customFormat="1" ht="27.65" customHeight="1">
      <c r="B141" s="34">
        <v>1482</v>
      </c>
      <c r="C141" s="34">
        <v>1130</v>
      </c>
      <c r="D141" s="34">
        <v>352</v>
      </c>
      <c r="E141" s="71" t="s">
        <v>86</v>
      </c>
      <c r="F141" s="25" t="s">
        <v>138</v>
      </c>
      <c r="G141" s="34"/>
      <c r="H141" s="34"/>
      <c r="I141" s="34"/>
    </row>
    <row r="142" spans="2:9" s="15" customFormat="1" ht="5.15" customHeight="1">
      <c r="B142" s="34"/>
      <c r="C142" s="34"/>
      <c r="D142" s="34"/>
      <c r="E142" s="62"/>
      <c r="F142" s="48"/>
      <c r="G142" s="34"/>
      <c r="H142" s="34"/>
      <c r="I142" s="34"/>
    </row>
    <row r="143" spans="2:9" s="15" customFormat="1" ht="5.15" customHeight="1">
      <c r="B143" s="40"/>
      <c r="C143" s="40"/>
      <c r="D143" s="40"/>
      <c r="E143" s="68"/>
      <c r="F143" s="55"/>
      <c r="G143" s="40"/>
      <c r="H143" s="40"/>
      <c r="I143" s="40"/>
    </row>
    <row r="144" spans="2:9" s="17" customFormat="1" ht="16" customHeight="1">
      <c r="B144" s="36">
        <f>+G137-B139</f>
        <v>14735</v>
      </c>
      <c r="C144" s="36">
        <f>+H137-C139</f>
        <v>12825</v>
      </c>
      <c r="D144" s="36">
        <f>+I137-D139</f>
        <v>1910</v>
      </c>
      <c r="E144" s="63" t="s">
        <v>87</v>
      </c>
      <c r="F144" s="50" t="s">
        <v>88</v>
      </c>
      <c r="G144" s="36"/>
      <c r="H144" s="36"/>
      <c r="I144" s="36"/>
    </row>
    <row r="145" spans="2:9" s="12" customFormat="1" ht="9" customHeight="1">
      <c r="B145" s="41"/>
      <c r="C145" s="41"/>
      <c r="D145" s="41"/>
      <c r="E145" s="56"/>
      <c r="F145" s="56"/>
      <c r="G145" s="41"/>
      <c r="H145" s="41"/>
      <c r="I145" s="41"/>
    </row>
    <row r="146" spans="2:9" ht="16" customHeight="1">
      <c r="B146" s="26"/>
      <c r="C146" s="26"/>
      <c r="D146" s="26"/>
      <c r="E146" s="27"/>
      <c r="F146" s="26"/>
      <c r="G146" s="28"/>
      <c r="H146" s="28"/>
      <c r="I146" s="28"/>
    </row>
    <row r="147" spans="2:9" ht="16" customHeight="1"/>
    <row r="148" spans="2:9" s="7" customFormat="1" ht="16" customHeight="1">
      <c r="B148" s="20" t="s">
        <v>89</v>
      </c>
      <c r="C148" s="20"/>
      <c r="D148" s="20"/>
      <c r="E148" s="20"/>
      <c r="F148" s="20"/>
      <c r="G148" s="20"/>
      <c r="H148" s="20"/>
      <c r="I148" s="20"/>
    </row>
    <row r="149" spans="2:9" ht="16" customHeight="1"/>
    <row r="150" spans="2:9" s="7" customFormat="1" ht="16" customHeight="1">
      <c r="B150" s="24" t="s">
        <v>90</v>
      </c>
      <c r="C150" s="3"/>
      <c r="D150" s="3"/>
      <c r="E150" s="3"/>
      <c r="F150" s="3"/>
      <c r="G150" s="3"/>
      <c r="H150" s="3"/>
      <c r="I150" s="3"/>
    </row>
    <row r="151" spans="2:9" ht="5.25" customHeight="1">
      <c r="B151" s="8"/>
    </row>
    <row r="152" spans="2:9" s="7" customFormat="1" ht="12.75" customHeight="1">
      <c r="B152" s="3" t="s">
        <v>2</v>
      </c>
      <c r="C152" s="3"/>
      <c r="D152" s="3"/>
      <c r="E152" s="3"/>
      <c r="F152" s="3"/>
      <c r="G152" s="3"/>
      <c r="H152" s="3"/>
      <c r="I152" s="9" t="s">
        <v>3</v>
      </c>
    </row>
    <row r="153" spans="2:9" ht="3" customHeight="1">
      <c r="B153" s="22"/>
    </row>
    <row r="154" spans="2:9" s="7" customFormat="1" ht="3.75" customHeight="1">
      <c r="B154" s="118" t="str">
        <f>+B10</f>
        <v>Administración
Central 
S.1311</v>
      </c>
      <c r="C154" s="118" t="str">
        <f>+C10</f>
        <v>Estado</v>
      </c>
      <c r="D154" s="118" t="str">
        <f>+D10</f>
        <v>Total Organismos de la Administración Central</v>
      </c>
      <c r="E154" s="118" t="s">
        <v>4</v>
      </c>
      <c r="F154" s="115" t="s">
        <v>152</v>
      </c>
      <c r="G154" s="118" t="str">
        <f>+G10</f>
        <v>Administración
Central 
S.1311</v>
      </c>
      <c r="H154" s="118" t="str">
        <f>+H10</f>
        <v>Estado</v>
      </c>
      <c r="I154" s="118" t="str">
        <f>+I10</f>
        <v>Total Organismos de la Administración Central</v>
      </c>
    </row>
    <row r="155" spans="2:9" s="7" customFormat="1" ht="44.15" customHeight="1">
      <c r="B155" s="119"/>
      <c r="C155" s="119"/>
      <c r="D155" s="119"/>
      <c r="E155" s="119"/>
      <c r="F155" s="116"/>
      <c r="G155" s="119"/>
      <c r="H155" s="119"/>
      <c r="I155" s="119"/>
    </row>
    <row r="156" spans="2:9" s="10" customFormat="1" ht="3" customHeight="1">
      <c r="B156" s="119"/>
      <c r="C156" s="119"/>
      <c r="D156" s="119"/>
      <c r="E156" s="119"/>
      <c r="F156" s="116"/>
      <c r="G156" s="119"/>
      <c r="H156" s="119"/>
      <c r="I156" s="119"/>
    </row>
    <row r="157" spans="2:9" s="7" customFormat="1" ht="13.15" customHeight="1">
      <c r="B157" s="119"/>
      <c r="C157" s="119"/>
      <c r="D157" s="119"/>
      <c r="E157" s="119"/>
      <c r="F157" s="116"/>
      <c r="G157" s="119"/>
      <c r="H157" s="119"/>
      <c r="I157" s="119"/>
    </row>
    <row r="158" spans="2:9" s="7" customFormat="1" ht="3" customHeight="1">
      <c r="B158" s="120"/>
      <c r="C158" s="120"/>
      <c r="D158" s="120"/>
      <c r="E158" s="120"/>
      <c r="F158" s="117"/>
      <c r="G158" s="120"/>
      <c r="H158" s="120"/>
      <c r="I158" s="120"/>
    </row>
    <row r="159" spans="2:9" s="12" customFormat="1" ht="9" customHeight="1">
      <c r="B159" s="32"/>
      <c r="C159" s="32"/>
      <c r="D159" s="32"/>
      <c r="E159" s="69"/>
      <c r="F159" s="11"/>
      <c r="G159" s="32"/>
      <c r="H159" s="32"/>
      <c r="I159" s="32"/>
    </row>
    <row r="160" spans="2:9" s="12" customFormat="1" ht="5.15" customHeight="1">
      <c r="B160" s="34"/>
      <c r="C160" s="34"/>
      <c r="D160" s="34"/>
      <c r="E160" s="70"/>
      <c r="F160" s="58"/>
      <c r="G160" s="34"/>
      <c r="H160" s="34"/>
      <c r="I160" s="34"/>
    </row>
    <row r="161" spans="2:9" s="17" customFormat="1" ht="16.149999999999999" customHeight="1">
      <c r="B161" s="37"/>
      <c r="C161" s="37"/>
      <c r="D161" s="37"/>
      <c r="E161" s="67" t="s">
        <v>80</v>
      </c>
      <c r="F161" s="54" t="s">
        <v>81</v>
      </c>
      <c r="G161" s="38">
        <f>+B122</f>
        <v>22014</v>
      </c>
      <c r="H161" s="38">
        <f>+C122</f>
        <v>19508</v>
      </c>
      <c r="I161" s="38">
        <f>+D122</f>
        <v>2506</v>
      </c>
    </row>
    <row r="162" spans="2:9" s="15" customFormat="1" ht="5.15" customHeight="1">
      <c r="B162" s="34"/>
      <c r="C162" s="34"/>
      <c r="D162" s="34"/>
      <c r="E162" s="62"/>
      <c r="F162" s="48"/>
      <c r="G162" s="34"/>
      <c r="H162" s="34"/>
      <c r="I162" s="34"/>
    </row>
    <row r="163" spans="2:9" s="13" customFormat="1" ht="16.149999999999999" customHeight="1">
      <c r="B163" s="33">
        <f>+G16-G17-G18+B141-G20</f>
        <v>26903</v>
      </c>
      <c r="C163" s="33">
        <f>+H16-H17-H18+C141-H20</f>
        <v>24808</v>
      </c>
      <c r="D163" s="33">
        <f>+I16-I17-I18+D141-I20</f>
        <v>2095</v>
      </c>
      <c r="E163" s="61" t="s">
        <v>91</v>
      </c>
      <c r="F163" s="47" t="s">
        <v>92</v>
      </c>
      <c r="G163" s="33"/>
      <c r="H163" s="33"/>
      <c r="I163" s="33"/>
    </row>
    <row r="164" spans="2:9" s="15" customFormat="1" ht="16.149999999999999" customHeight="1">
      <c r="B164" s="34">
        <f>+B139</f>
        <v>7279</v>
      </c>
      <c r="C164" s="34">
        <f>+C139</f>
        <v>6683</v>
      </c>
      <c r="D164" s="34">
        <f>+D139</f>
        <v>596</v>
      </c>
      <c r="E164" s="62" t="s">
        <v>93</v>
      </c>
      <c r="F164" s="23" t="s">
        <v>94</v>
      </c>
      <c r="G164" s="34"/>
      <c r="H164" s="34"/>
      <c r="I164" s="34"/>
    </row>
    <row r="165" spans="2:9" s="15" customFormat="1" ht="16.149999999999999" customHeight="1">
      <c r="B165" s="34">
        <f>+B163-B164</f>
        <v>19624</v>
      </c>
      <c r="C165" s="34">
        <f>+C163-C164</f>
        <v>18125</v>
      </c>
      <c r="D165" s="34">
        <f>+D163-D164</f>
        <v>1499</v>
      </c>
      <c r="E165" s="62" t="s">
        <v>95</v>
      </c>
      <c r="F165" s="23" t="s">
        <v>96</v>
      </c>
      <c r="G165" s="34"/>
      <c r="H165" s="34"/>
      <c r="I165" s="34"/>
    </row>
    <row r="166" spans="2:9" s="15" customFormat="1" ht="16.149999999999999" customHeight="1">
      <c r="B166" s="33">
        <f>+C166+D166</f>
        <v>0</v>
      </c>
      <c r="C166" s="33">
        <v>0</v>
      </c>
      <c r="D166" s="33">
        <v>0</v>
      </c>
      <c r="E166" s="61" t="s">
        <v>122</v>
      </c>
      <c r="F166" s="47" t="s">
        <v>123</v>
      </c>
      <c r="G166" s="34"/>
      <c r="H166" s="34"/>
      <c r="I166" s="34"/>
    </row>
    <row r="167" spans="2:9" s="15" customFormat="1" ht="5.15" customHeight="1">
      <c r="B167" s="34"/>
      <c r="C167" s="34"/>
      <c r="D167" s="34"/>
      <c r="E167" s="62"/>
      <c r="F167" s="48"/>
      <c r="G167" s="34"/>
      <c r="H167" s="34"/>
      <c r="I167" s="34"/>
    </row>
    <row r="168" spans="2:9" s="15" customFormat="1" ht="5.15" customHeight="1">
      <c r="B168" s="40"/>
      <c r="C168" s="40"/>
      <c r="D168" s="40"/>
      <c r="E168" s="68"/>
      <c r="F168" s="55"/>
      <c r="G168" s="34"/>
      <c r="H168" s="34"/>
      <c r="I168" s="34"/>
    </row>
    <row r="169" spans="2:9" s="17" customFormat="1" ht="16.149999999999999" customHeight="1">
      <c r="B169" s="36">
        <f>+G161-B163-B166</f>
        <v>-4889</v>
      </c>
      <c r="C169" s="36">
        <f>+H161-C163-C166</f>
        <v>-5300</v>
      </c>
      <c r="D169" s="36">
        <f>+I161-D163-D166</f>
        <v>411</v>
      </c>
      <c r="E169" s="63" t="s">
        <v>97</v>
      </c>
      <c r="F169" s="50" t="s">
        <v>98</v>
      </c>
      <c r="G169" s="36"/>
      <c r="H169" s="36"/>
      <c r="I169" s="36"/>
    </row>
    <row r="170" spans="2:9" s="12" customFormat="1" ht="9" customHeight="1">
      <c r="B170" s="41"/>
      <c r="C170" s="41"/>
      <c r="D170" s="41"/>
      <c r="E170" s="56"/>
      <c r="F170" s="56"/>
      <c r="G170" s="41"/>
      <c r="H170" s="41"/>
      <c r="I170" s="41"/>
    </row>
    <row r="171" spans="2:9" ht="16" customHeight="1">
      <c r="B171" s="26"/>
      <c r="C171" s="26"/>
      <c r="D171" s="26"/>
      <c r="E171" s="27"/>
      <c r="F171" s="26"/>
      <c r="G171" s="28"/>
      <c r="H171" s="28"/>
      <c r="I171" s="28"/>
    </row>
    <row r="172" spans="2:9" ht="16" customHeight="1"/>
    <row r="173" spans="2:9" s="7" customFormat="1" ht="15" customHeight="1">
      <c r="B173" s="24" t="s">
        <v>99</v>
      </c>
      <c r="C173" s="3"/>
      <c r="D173" s="3"/>
      <c r="E173" s="3"/>
      <c r="F173" s="3"/>
      <c r="G173" s="3"/>
      <c r="H173" s="3"/>
      <c r="I173" s="3"/>
    </row>
    <row r="174" spans="2:9" ht="5.25" customHeight="1">
      <c r="B174" s="8"/>
    </row>
    <row r="175" spans="2:9" s="7" customFormat="1" ht="13" customHeight="1">
      <c r="B175" s="3" t="s">
        <v>2</v>
      </c>
      <c r="C175" s="3"/>
      <c r="D175" s="3"/>
      <c r="E175" s="3"/>
      <c r="F175" s="3"/>
      <c r="G175" s="3"/>
      <c r="H175" s="3"/>
      <c r="I175" s="9" t="s">
        <v>3</v>
      </c>
    </row>
    <row r="176" spans="2:9" ht="3" customHeight="1">
      <c r="B176" s="22"/>
    </row>
    <row r="177" spans="2:9" s="7" customFormat="1" ht="3.75" customHeight="1">
      <c r="B177" s="118" t="str">
        <f>+B10</f>
        <v>Administración
Central 
S.1311</v>
      </c>
      <c r="C177" s="118" t="str">
        <f>+C10</f>
        <v>Estado</v>
      </c>
      <c r="D177" s="118" t="str">
        <f>+D10</f>
        <v>Total Organismos de la Administración Central</v>
      </c>
      <c r="E177" s="118" t="s">
        <v>4</v>
      </c>
      <c r="F177" s="115" t="s">
        <v>152</v>
      </c>
      <c r="G177" s="118" t="str">
        <f>+G10</f>
        <v>Administración
Central 
S.1311</v>
      </c>
      <c r="H177" s="118" t="str">
        <f>+H10</f>
        <v>Estado</v>
      </c>
      <c r="I177" s="118" t="str">
        <f>+I10</f>
        <v>Total Organismos de la Administración Central</v>
      </c>
    </row>
    <row r="178" spans="2:9" s="7" customFormat="1" ht="44.15" customHeight="1">
      <c r="B178" s="119"/>
      <c r="C178" s="119"/>
      <c r="D178" s="119"/>
      <c r="E178" s="119"/>
      <c r="F178" s="116"/>
      <c r="G178" s="119"/>
      <c r="H178" s="119"/>
      <c r="I178" s="119"/>
    </row>
    <row r="179" spans="2:9" s="10" customFormat="1" ht="3" customHeight="1">
      <c r="B179" s="119"/>
      <c r="C179" s="119"/>
      <c r="D179" s="119"/>
      <c r="E179" s="119"/>
      <c r="F179" s="116"/>
      <c r="G179" s="119"/>
      <c r="H179" s="119"/>
      <c r="I179" s="119"/>
    </row>
    <row r="180" spans="2:9" s="7" customFormat="1" ht="13.15" customHeight="1">
      <c r="B180" s="119"/>
      <c r="C180" s="119"/>
      <c r="D180" s="119"/>
      <c r="E180" s="119"/>
      <c r="F180" s="116"/>
      <c r="G180" s="119"/>
      <c r="H180" s="119"/>
      <c r="I180" s="119"/>
    </row>
    <row r="181" spans="2:9" s="7" customFormat="1" ht="3" customHeight="1">
      <c r="B181" s="120"/>
      <c r="C181" s="120"/>
      <c r="D181" s="120"/>
      <c r="E181" s="120"/>
      <c r="F181" s="117"/>
      <c r="G181" s="120"/>
      <c r="H181" s="120"/>
      <c r="I181" s="120"/>
    </row>
    <row r="182" spans="2:9" s="12" customFormat="1" ht="9" customHeight="1">
      <c r="B182" s="32"/>
      <c r="C182" s="32"/>
      <c r="D182" s="32"/>
      <c r="E182" s="69"/>
      <c r="F182" s="57"/>
      <c r="G182" s="32"/>
      <c r="H182" s="32"/>
      <c r="I182" s="32"/>
    </row>
    <row r="183" spans="2:9" s="12" customFormat="1" ht="5.15" customHeight="1">
      <c r="B183" s="34"/>
      <c r="C183" s="34"/>
      <c r="D183" s="34"/>
      <c r="E183" s="70"/>
      <c r="F183" s="58"/>
      <c r="G183" s="35"/>
      <c r="H183" s="35"/>
      <c r="I183" s="35"/>
    </row>
    <row r="184" spans="2:9" s="17" customFormat="1" ht="16.149999999999999" customHeight="1">
      <c r="B184" s="37"/>
      <c r="C184" s="37"/>
      <c r="D184" s="37"/>
      <c r="E184" s="67" t="s">
        <v>87</v>
      </c>
      <c r="F184" s="54" t="s">
        <v>88</v>
      </c>
      <c r="G184" s="38">
        <f>+B144</f>
        <v>14735</v>
      </c>
      <c r="H184" s="38">
        <f>+C144</f>
        <v>12825</v>
      </c>
      <c r="I184" s="38">
        <f>+D144</f>
        <v>1910</v>
      </c>
    </row>
    <row r="185" spans="2:9" s="15" customFormat="1" ht="5.15" customHeight="1">
      <c r="B185" s="34"/>
      <c r="C185" s="34"/>
      <c r="D185" s="34"/>
      <c r="E185" s="62"/>
      <c r="F185" s="14"/>
      <c r="G185" s="34"/>
      <c r="H185" s="34"/>
      <c r="I185" s="34"/>
    </row>
    <row r="186" spans="2:9" s="13" customFormat="1" ht="16.149999999999999" customHeight="1">
      <c r="B186" s="33">
        <f>+B187</f>
        <v>19624</v>
      </c>
      <c r="C186" s="33">
        <f>+C187</f>
        <v>18125</v>
      </c>
      <c r="D186" s="33">
        <f>+D187</f>
        <v>1499</v>
      </c>
      <c r="E186" s="61" t="s">
        <v>100</v>
      </c>
      <c r="F186" s="47" t="s">
        <v>101</v>
      </c>
      <c r="G186" s="33"/>
      <c r="H186" s="33"/>
      <c r="I186" s="33"/>
    </row>
    <row r="187" spans="2:9" s="15" customFormat="1" ht="16.149999999999999" customHeight="1">
      <c r="B187" s="34">
        <f t="shared" ref="B187:D188" si="0">+B165</f>
        <v>19624</v>
      </c>
      <c r="C187" s="34">
        <f t="shared" si="0"/>
        <v>18125</v>
      </c>
      <c r="D187" s="34">
        <f t="shared" si="0"/>
        <v>1499</v>
      </c>
      <c r="E187" s="62" t="s">
        <v>102</v>
      </c>
      <c r="F187" s="23" t="s">
        <v>103</v>
      </c>
      <c r="G187" s="34"/>
      <c r="H187" s="34"/>
      <c r="I187" s="34"/>
    </row>
    <row r="188" spans="2:9" s="15" customFormat="1" ht="16.149999999999999" customHeight="1">
      <c r="B188" s="33">
        <f t="shared" si="0"/>
        <v>0</v>
      </c>
      <c r="C188" s="33">
        <f t="shared" si="0"/>
        <v>0</v>
      </c>
      <c r="D188" s="33">
        <f t="shared" si="0"/>
        <v>0</v>
      </c>
      <c r="E188" s="61" t="s">
        <v>122</v>
      </c>
      <c r="F188" s="47" t="s">
        <v>123</v>
      </c>
      <c r="G188" s="34"/>
      <c r="H188" s="34"/>
      <c r="I188" s="34"/>
    </row>
    <row r="189" spans="2:9" s="15" customFormat="1" ht="5.15" customHeight="1">
      <c r="B189" s="34"/>
      <c r="C189" s="34"/>
      <c r="D189" s="34"/>
      <c r="E189" s="62"/>
      <c r="F189" s="48"/>
      <c r="G189" s="34"/>
      <c r="H189" s="34"/>
      <c r="I189" s="34"/>
    </row>
    <row r="190" spans="2:9" s="15" customFormat="1" ht="5.15" customHeight="1">
      <c r="B190" s="40"/>
      <c r="C190" s="40"/>
      <c r="D190" s="40"/>
      <c r="E190" s="68"/>
      <c r="F190" s="55"/>
      <c r="G190" s="34"/>
      <c r="H190" s="34"/>
      <c r="I190" s="34"/>
    </row>
    <row r="191" spans="2:9" s="17" customFormat="1" ht="16.149999999999999" customHeight="1">
      <c r="B191" s="36">
        <f>+G184-B186</f>
        <v>-4889</v>
      </c>
      <c r="C191" s="36">
        <f>+H184-C186</f>
        <v>-5300</v>
      </c>
      <c r="D191" s="36">
        <f>+I184-D186</f>
        <v>411</v>
      </c>
      <c r="E191" s="63" t="s">
        <v>97</v>
      </c>
      <c r="F191" s="50" t="s">
        <v>98</v>
      </c>
      <c r="G191" s="36"/>
      <c r="H191" s="36"/>
      <c r="I191" s="36"/>
    </row>
    <row r="192" spans="2:9" s="12" customFormat="1" ht="9" customHeight="1">
      <c r="B192" s="41"/>
      <c r="C192" s="41"/>
      <c r="D192" s="41"/>
      <c r="E192" s="56"/>
      <c r="F192" s="56"/>
      <c r="G192" s="41"/>
      <c r="H192" s="41"/>
      <c r="I192" s="41"/>
    </row>
    <row r="193" spans="2:9" ht="16" customHeight="1">
      <c r="B193" s="26"/>
      <c r="C193" s="26"/>
      <c r="D193" s="26"/>
      <c r="E193" s="27"/>
      <c r="F193" s="26"/>
      <c r="G193" s="28"/>
      <c r="H193" s="28"/>
      <c r="I193" s="28"/>
    </row>
    <row r="194" spans="2:9" ht="16" customHeight="1"/>
    <row r="195" spans="2:9" s="7" customFormat="1" ht="16" customHeight="1">
      <c r="B195" s="18" t="s">
        <v>104</v>
      </c>
      <c r="C195" s="18"/>
      <c r="D195" s="18"/>
      <c r="E195" s="18"/>
      <c r="F195" s="18"/>
      <c r="G195" s="18"/>
      <c r="H195" s="18"/>
      <c r="I195" s="18"/>
    </row>
    <row r="196" spans="2:9" s="7" customFormat="1" ht="16" customHeight="1">
      <c r="B196" s="20" t="s">
        <v>105</v>
      </c>
      <c r="C196" s="20"/>
      <c r="D196" s="20"/>
      <c r="E196" s="20"/>
      <c r="F196" s="20"/>
      <c r="G196" s="20"/>
      <c r="H196" s="20"/>
      <c r="I196" s="20"/>
    </row>
    <row r="197" spans="2:9" ht="13" customHeight="1"/>
    <row r="198" spans="2:9" s="7" customFormat="1" ht="16" customHeight="1">
      <c r="B198" s="24" t="s">
        <v>106</v>
      </c>
      <c r="C198" s="3"/>
      <c r="D198" s="3"/>
      <c r="E198" s="3"/>
      <c r="F198" s="3"/>
      <c r="G198" s="3"/>
      <c r="H198" s="3"/>
      <c r="I198" s="3"/>
    </row>
    <row r="199" spans="2:9" ht="5.25" customHeight="1">
      <c r="B199" s="8"/>
    </row>
    <row r="200" spans="2:9" s="7" customFormat="1" ht="16" customHeight="1">
      <c r="B200" s="3" t="s">
        <v>107</v>
      </c>
      <c r="C200" s="3"/>
      <c r="D200" s="3"/>
      <c r="E200" s="3"/>
      <c r="F200" s="3"/>
      <c r="G200" s="3"/>
      <c r="H200" s="3"/>
      <c r="I200" s="9" t="s">
        <v>108</v>
      </c>
    </row>
    <row r="201" spans="2:9" ht="3" customHeight="1">
      <c r="B201" s="22"/>
    </row>
    <row r="202" spans="2:9" s="7" customFormat="1" ht="3.75" customHeight="1">
      <c r="B202" s="118" t="str">
        <f>+B10</f>
        <v>Administración
Central 
S.1311</v>
      </c>
      <c r="C202" s="118" t="str">
        <f>+C10</f>
        <v>Estado</v>
      </c>
      <c r="D202" s="118" t="str">
        <f>+D10</f>
        <v>Total Organismos de la Administración Central</v>
      </c>
      <c r="E202" s="118" t="s">
        <v>4</v>
      </c>
      <c r="F202" s="115" t="s">
        <v>152</v>
      </c>
      <c r="G202" s="118" t="str">
        <f>+G10</f>
        <v>Administración
Central 
S.1311</v>
      </c>
      <c r="H202" s="118" t="str">
        <f>+H10</f>
        <v>Estado</v>
      </c>
      <c r="I202" s="118" t="str">
        <f>+I10</f>
        <v>Total Organismos de la Administración Central</v>
      </c>
    </row>
    <row r="203" spans="2:9" s="7" customFormat="1" ht="44.15" customHeight="1">
      <c r="B203" s="119"/>
      <c r="C203" s="119"/>
      <c r="D203" s="119"/>
      <c r="E203" s="119"/>
      <c r="F203" s="116"/>
      <c r="G203" s="119"/>
      <c r="H203" s="119"/>
      <c r="I203" s="119"/>
    </row>
    <row r="204" spans="2:9" s="10" customFormat="1" ht="3" customHeight="1">
      <c r="B204" s="119"/>
      <c r="C204" s="119"/>
      <c r="D204" s="119"/>
      <c r="E204" s="119"/>
      <c r="F204" s="116"/>
      <c r="G204" s="119"/>
      <c r="H204" s="119"/>
      <c r="I204" s="119"/>
    </row>
    <row r="205" spans="2:9" s="7" customFormat="1" ht="13.15" customHeight="1">
      <c r="B205" s="119"/>
      <c r="C205" s="119"/>
      <c r="D205" s="119"/>
      <c r="E205" s="119"/>
      <c r="F205" s="116"/>
      <c r="G205" s="119"/>
      <c r="H205" s="119"/>
      <c r="I205" s="119"/>
    </row>
    <row r="206" spans="2:9" s="7" customFormat="1" ht="3" customHeight="1">
      <c r="B206" s="120"/>
      <c r="C206" s="120"/>
      <c r="D206" s="120"/>
      <c r="E206" s="120"/>
      <c r="F206" s="117"/>
      <c r="G206" s="120"/>
      <c r="H206" s="120"/>
      <c r="I206" s="120"/>
    </row>
    <row r="207" spans="2:9" s="12" customFormat="1" ht="9" customHeight="1">
      <c r="B207" s="32"/>
      <c r="C207" s="32"/>
      <c r="D207" s="32"/>
      <c r="E207" s="57"/>
      <c r="F207" s="57"/>
      <c r="G207" s="32"/>
      <c r="H207" s="32"/>
      <c r="I207" s="32"/>
    </row>
    <row r="208" spans="2:9" s="12" customFormat="1" ht="5.15" customHeight="1">
      <c r="B208" s="34"/>
      <c r="C208" s="34"/>
      <c r="D208" s="34"/>
      <c r="E208" s="58"/>
      <c r="F208" s="58"/>
      <c r="G208" s="35"/>
      <c r="H208" s="35"/>
      <c r="I208" s="35"/>
    </row>
    <row r="209" spans="2:10" s="17" customFormat="1" ht="16.149999999999999" customHeight="1">
      <c r="B209" s="37"/>
      <c r="C209" s="37"/>
      <c r="D209" s="37"/>
      <c r="E209" s="54" t="s">
        <v>97</v>
      </c>
      <c r="F209" s="54" t="s">
        <v>98</v>
      </c>
      <c r="G209" s="38">
        <f>+B191</f>
        <v>-4889</v>
      </c>
      <c r="H209" s="38">
        <f>+C191</f>
        <v>-5300</v>
      </c>
      <c r="I209" s="38">
        <f>+D191</f>
        <v>411</v>
      </c>
    </row>
    <row r="210" spans="2:10" s="15" customFormat="1" ht="5.15" customHeight="1">
      <c r="B210" s="34"/>
      <c r="C210" s="34"/>
      <c r="D210" s="34"/>
      <c r="E210" s="48"/>
      <c r="F210" s="48"/>
      <c r="G210" s="34"/>
      <c r="H210" s="34"/>
      <c r="I210" s="34"/>
    </row>
    <row r="211" spans="2:10" s="13" customFormat="1" ht="16.149999999999999" customHeight="1">
      <c r="B211" s="33"/>
      <c r="C211" s="33"/>
      <c r="D211" s="33"/>
      <c r="E211" s="47" t="s">
        <v>212</v>
      </c>
      <c r="F211" s="47" t="s">
        <v>109</v>
      </c>
      <c r="G211" s="33">
        <f>+G212+G213+G214</f>
        <v>2063</v>
      </c>
      <c r="H211" s="33">
        <f>+H212+H213+H214</f>
        <v>1858</v>
      </c>
      <c r="I211" s="33">
        <f>+I212+I213+I214</f>
        <v>1665</v>
      </c>
    </row>
    <row r="212" spans="2:10" s="15" customFormat="1" ht="16.149999999999999" customHeight="1">
      <c r="B212" s="34"/>
      <c r="C212" s="34"/>
      <c r="D212" s="34"/>
      <c r="E212" s="48" t="s">
        <v>213</v>
      </c>
      <c r="F212" s="23" t="s">
        <v>110</v>
      </c>
      <c r="G212" s="34">
        <v>2</v>
      </c>
      <c r="H212" s="34">
        <v>2</v>
      </c>
      <c r="I212" s="34">
        <v>0</v>
      </c>
    </row>
    <row r="213" spans="2:10" s="15" customFormat="1" ht="16.149999999999999" customHeight="1">
      <c r="B213" s="34"/>
      <c r="C213" s="34"/>
      <c r="D213" s="34"/>
      <c r="E213" s="48" t="s">
        <v>214</v>
      </c>
      <c r="F213" s="23" t="s">
        <v>111</v>
      </c>
      <c r="G213" s="34">
        <v>1757</v>
      </c>
      <c r="H213" s="34">
        <v>1723</v>
      </c>
      <c r="I213" s="34">
        <v>34</v>
      </c>
    </row>
    <row r="214" spans="2:10" s="15" customFormat="1" ht="16.149999999999999" customHeight="1">
      <c r="B214" s="34"/>
      <c r="C214" s="34"/>
      <c r="D214" s="34"/>
      <c r="E214" s="48" t="s">
        <v>215</v>
      </c>
      <c r="F214" s="23" t="s">
        <v>112</v>
      </c>
      <c r="G214" s="34">
        <v>304</v>
      </c>
      <c r="H214" s="34">
        <v>133</v>
      </c>
      <c r="I214" s="34">
        <v>1631</v>
      </c>
    </row>
    <row r="215" spans="2:10" s="16" customFormat="1" ht="16.149999999999999" customHeight="1">
      <c r="B215" s="35"/>
      <c r="C215" s="35"/>
      <c r="D215" s="35"/>
      <c r="E215" s="49"/>
      <c r="F215" s="30" t="s">
        <v>113</v>
      </c>
      <c r="G215" s="34"/>
      <c r="H215" s="34"/>
      <c r="I215" s="34"/>
    </row>
    <row r="216" spans="2:10" s="16" customFormat="1" ht="16.149999999999999" customHeight="1">
      <c r="B216" s="35"/>
      <c r="C216" s="35"/>
      <c r="D216" s="35"/>
      <c r="E216" s="49"/>
      <c r="F216" s="78" t="s">
        <v>128</v>
      </c>
      <c r="G216" s="35">
        <v>264</v>
      </c>
      <c r="H216" s="35">
        <v>104</v>
      </c>
      <c r="I216" s="35">
        <v>1620</v>
      </c>
    </row>
    <row r="217" spans="2:10" s="13" customFormat="1" ht="16.149999999999999" customHeight="1">
      <c r="B217" s="33"/>
      <c r="C217" s="33"/>
      <c r="D217" s="33"/>
      <c r="E217" s="47" t="s">
        <v>216</v>
      </c>
      <c r="F217" s="47" t="s">
        <v>114</v>
      </c>
      <c r="G217" s="33">
        <f>+G218+G219+G220</f>
        <v>-7197</v>
      </c>
      <c r="H217" s="33">
        <f>+H218+H219+H220</f>
        <v>-7903</v>
      </c>
      <c r="I217" s="33">
        <f>+I218+I219+I220</f>
        <v>-754</v>
      </c>
    </row>
    <row r="218" spans="2:10" s="13" customFormat="1" ht="16.149999999999999" customHeight="1">
      <c r="B218" s="33"/>
      <c r="C218" s="33"/>
      <c r="D218" s="33"/>
      <c r="E218" s="48" t="s">
        <v>217</v>
      </c>
      <c r="F218" s="23" t="s">
        <v>110</v>
      </c>
      <c r="G218" s="34">
        <v>0</v>
      </c>
      <c r="H218" s="34">
        <v>0</v>
      </c>
      <c r="I218" s="34">
        <v>0</v>
      </c>
    </row>
    <row r="219" spans="2:10" s="15" customFormat="1" ht="16.149999999999999" customHeight="1">
      <c r="B219" s="34"/>
      <c r="C219" s="34"/>
      <c r="D219" s="34"/>
      <c r="E219" s="48" t="s">
        <v>218</v>
      </c>
      <c r="F219" s="23" t="s">
        <v>111</v>
      </c>
      <c r="G219" s="34">
        <v>-2886</v>
      </c>
      <c r="H219" s="34">
        <v>-2772</v>
      </c>
      <c r="I219" s="34">
        <v>-114</v>
      </c>
    </row>
    <row r="220" spans="2:10" s="15" customFormat="1" ht="16.149999999999999" customHeight="1">
      <c r="B220" s="34"/>
      <c r="C220" s="34"/>
      <c r="D220" s="34"/>
      <c r="E220" s="48" t="s">
        <v>219</v>
      </c>
      <c r="F220" s="23" t="s">
        <v>112</v>
      </c>
      <c r="G220" s="34">
        <v>-4311</v>
      </c>
      <c r="H220" s="34">
        <v>-5131</v>
      </c>
      <c r="I220" s="34">
        <v>-640</v>
      </c>
      <c r="J220" s="60"/>
    </row>
    <row r="221" spans="2:10" s="16" customFormat="1" ht="16.149999999999999" customHeight="1">
      <c r="B221" s="35"/>
      <c r="C221" s="35"/>
      <c r="D221" s="35"/>
      <c r="E221" s="49"/>
      <c r="F221" s="30" t="s">
        <v>113</v>
      </c>
      <c r="G221" s="35"/>
      <c r="H221" s="35"/>
      <c r="I221" s="35"/>
    </row>
    <row r="222" spans="2:10" s="16" customFormat="1" ht="16.149999999999999" customHeight="1">
      <c r="B222" s="35"/>
      <c r="C222" s="35"/>
      <c r="D222" s="35"/>
      <c r="E222" s="49"/>
      <c r="F222" s="78" t="s">
        <v>128</v>
      </c>
      <c r="G222" s="35">
        <v>-2889</v>
      </c>
      <c r="H222" s="35">
        <v>-3827</v>
      </c>
      <c r="I222" s="35">
        <v>-522</v>
      </c>
    </row>
    <row r="223" spans="2:10" s="15" customFormat="1" ht="5.15" customHeight="1">
      <c r="B223" s="34"/>
      <c r="C223" s="34"/>
      <c r="D223" s="34"/>
      <c r="E223" s="48"/>
      <c r="F223" s="59"/>
      <c r="G223" s="34"/>
      <c r="H223" s="34"/>
      <c r="I223" s="34"/>
    </row>
    <row r="224" spans="2:10" s="15" customFormat="1" ht="5.15" customHeight="1">
      <c r="B224" s="40"/>
      <c r="C224" s="40"/>
      <c r="D224" s="40"/>
      <c r="E224" s="72"/>
      <c r="F224" s="79"/>
      <c r="G224" s="34"/>
      <c r="H224" s="34"/>
      <c r="I224" s="34"/>
    </row>
    <row r="225" spans="2:9" s="17" customFormat="1" ht="30.65" customHeight="1">
      <c r="B225" s="36">
        <f>+G209+G211+G217</f>
        <v>-10023</v>
      </c>
      <c r="C225" s="36">
        <f>+H209+H211+H217</f>
        <v>-11345</v>
      </c>
      <c r="D225" s="36">
        <f>+I209+I211+I217</f>
        <v>1322</v>
      </c>
      <c r="E225" s="73" t="s">
        <v>147</v>
      </c>
      <c r="F225" s="80" t="s">
        <v>115</v>
      </c>
      <c r="G225" s="44"/>
      <c r="H225" s="44"/>
      <c r="I225" s="44"/>
    </row>
    <row r="226" spans="2:9" s="12" customFormat="1" ht="9" customHeight="1">
      <c r="B226" s="41"/>
      <c r="C226" s="41"/>
      <c r="D226" s="41"/>
      <c r="E226" s="56"/>
      <c r="F226" s="56"/>
      <c r="G226" s="41"/>
      <c r="H226" s="41"/>
      <c r="I226" s="41"/>
    </row>
    <row r="227" spans="2:9" ht="16" customHeight="1">
      <c r="B227" s="26"/>
      <c r="C227" s="26"/>
      <c r="D227" s="26"/>
      <c r="E227" s="27"/>
      <c r="F227" s="26"/>
      <c r="G227" s="28"/>
      <c r="H227" s="28"/>
      <c r="I227" s="28"/>
    </row>
    <row r="228" spans="2:9" ht="16" customHeight="1"/>
    <row r="229" spans="2:9" s="7" customFormat="1" ht="16" customHeight="1">
      <c r="B229" s="24" t="s">
        <v>116</v>
      </c>
      <c r="C229" s="3"/>
      <c r="D229" s="3"/>
      <c r="E229" s="3"/>
      <c r="F229" s="3"/>
      <c r="G229" s="3"/>
      <c r="H229" s="3"/>
      <c r="I229" s="3"/>
    </row>
    <row r="230" spans="2:9" ht="5.25" customHeight="1">
      <c r="B230" s="8"/>
    </row>
    <row r="231" spans="2:9" s="7" customFormat="1" ht="16" customHeight="1">
      <c r="B231" s="3" t="s">
        <v>107</v>
      </c>
      <c r="C231" s="3"/>
      <c r="D231" s="3"/>
      <c r="E231" s="3"/>
      <c r="F231" s="3"/>
      <c r="G231" s="3"/>
      <c r="H231" s="3"/>
      <c r="I231" s="9" t="s">
        <v>108</v>
      </c>
    </row>
    <row r="232" spans="2:9" ht="3" customHeight="1">
      <c r="B232" s="22"/>
    </row>
    <row r="233" spans="2:9" s="7" customFormat="1" ht="3.75" customHeight="1">
      <c r="B233" s="118" t="str">
        <f>+B10</f>
        <v>Administración
Central 
S.1311</v>
      </c>
      <c r="C233" s="118" t="str">
        <f>+C10</f>
        <v>Estado</v>
      </c>
      <c r="D233" s="118" t="str">
        <f>+D10</f>
        <v>Total Organismos de la Administración Central</v>
      </c>
      <c r="E233" s="118" t="s">
        <v>4</v>
      </c>
      <c r="F233" s="115" t="s">
        <v>152</v>
      </c>
      <c r="G233" s="118" t="str">
        <f>+G10</f>
        <v>Administración
Central 
S.1311</v>
      </c>
      <c r="H233" s="118" t="str">
        <f>+H10</f>
        <v>Estado</v>
      </c>
      <c r="I233" s="118" t="str">
        <f>+I10</f>
        <v>Total Organismos de la Administración Central</v>
      </c>
    </row>
    <row r="234" spans="2:9" s="7" customFormat="1" ht="44.15" customHeight="1">
      <c r="B234" s="119"/>
      <c r="C234" s="119"/>
      <c r="D234" s="119"/>
      <c r="E234" s="119"/>
      <c r="F234" s="116"/>
      <c r="G234" s="119"/>
      <c r="H234" s="119"/>
      <c r="I234" s="119"/>
    </row>
    <row r="235" spans="2:9" s="10" customFormat="1" ht="3" customHeight="1">
      <c r="B235" s="119"/>
      <c r="C235" s="119"/>
      <c r="D235" s="119"/>
      <c r="E235" s="119"/>
      <c r="F235" s="116"/>
      <c r="G235" s="119"/>
      <c r="H235" s="119"/>
      <c r="I235" s="119"/>
    </row>
    <row r="236" spans="2:9" s="7" customFormat="1" ht="13.15" customHeight="1">
      <c r="B236" s="119"/>
      <c r="C236" s="119"/>
      <c r="D236" s="119"/>
      <c r="E236" s="119"/>
      <c r="F236" s="116"/>
      <c r="G236" s="119"/>
      <c r="H236" s="119"/>
      <c r="I236" s="119"/>
    </row>
    <row r="237" spans="2:9" s="7" customFormat="1" ht="3" customHeight="1">
      <c r="B237" s="120"/>
      <c r="C237" s="120"/>
      <c r="D237" s="120"/>
      <c r="E237" s="120"/>
      <c r="F237" s="117"/>
      <c r="G237" s="120"/>
      <c r="H237" s="120"/>
      <c r="I237" s="120"/>
    </row>
    <row r="238" spans="2:9" s="12" customFormat="1" ht="9" customHeight="1">
      <c r="B238" s="32"/>
      <c r="C238" s="32"/>
      <c r="D238" s="32"/>
      <c r="E238" s="11"/>
      <c r="F238" s="57"/>
      <c r="G238" s="32"/>
      <c r="H238" s="32"/>
      <c r="I238" s="32"/>
    </row>
    <row r="239" spans="2:9" s="12" customFormat="1" ht="5.15" customHeight="1">
      <c r="B239" s="34"/>
      <c r="C239" s="34"/>
      <c r="D239" s="34"/>
      <c r="E239" s="74"/>
      <c r="F239" s="81"/>
      <c r="G239" s="35"/>
      <c r="H239" s="35"/>
      <c r="I239" s="35"/>
    </row>
    <row r="240" spans="2:9" s="17" customFormat="1" ht="14.5">
      <c r="B240" s="37"/>
      <c r="C240" s="37"/>
      <c r="D240" s="37"/>
      <c r="E240" s="75" t="s">
        <v>147</v>
      </c>
      <c r="F240" s="82" t="s">
        <v>115</v>
      </c>
      <c r="G240" s="38">
        <f>+B225</f>
        <v>-10023</v>
      </c>
      <c r="H240" s="38">
        <f>+C225</f>
        <v>-11345</v>
      </c>
      <c r="I240" s="38">
        <f>+D225</f>
        <v>1322</v>
      </c>
    </row>
    <row r="241" spans="2:9" s="15" customFormat="1" ht="5.15" customHeight="1">
      <c r="B241" s="34"/>
      <c r="C241" s="34"/>
      <c r="D241" s="34"/>
      <c r="E241" s="72"/>
      <c r="F241" s="79"/>
      <c r="G241" s="34"/>
      <c r="H241" s="34"/>
      <c r="I241" s="34"/>
    </row>
    <row r="242" spans="2:9" s="13" customFormat="1" ht="14">
      <c r="B242" s="33">
        <f>B243+B245+B246</f>
        <v>6696</v>
      </c>
      <c r="C242" s="33">
        <f t="shared" ref="C242:D242" si="1">C243+C245+C246</f>
        <v>5323</v>
      </c>
      <c r="D242" s="33">
        <f t="shared" si="1"/>
        <v>1373</v>
      </c>
      <c r="E242" s="47" t="s">
        <v>220</v>
      </c>
      <c r="F242" s="47" t="s">
        <v>221</v>
      </c>
      <c r="G242" s="34"/>
      <c r="H242" s="34"/>
      <c r="I242" s="34"/>
    </row>
    <row r="243" spans="2:9" s="13" customFormat="1" ht="14">
      <c r="B243" s="37">
        <v>6672</v>
      </c>
      <c r="C243" s="37">
        <v>5299</v>
      </c>
      <c r="D243" s="37">
        <v>1373</v>
      </c>
      <c r="E243" s="51" t="s">
        <v>139</v>
      </c>
      <c r="F243" s="51" t="s">
        <v>140</v>
      </c>
      <c r="G243" s="33"/>
      <c r="H243" s="33"/>
      <c r="I243" s="33"/>
    </row>
    <row r="244" spans="2:9" s="13" customFormat="1" ht="14">
      <c r="B244" s="33">
        <v>-5548</v>
      </c>
      <c r="C244" s="33">
        <v>-5548</v>
      </c>
      <c r="D244" s="33">
        <v>0</v>
      </c>
      <c r="E244" s="47" t="s">
        <v>118</v>
      </c>
      <c r="F244" s="47" t="s">
        <v>15</v>
      </c>
      <c r="G244" s="33"/>
      <c r="H244" s="33"/>
      <c r="I244" s="33"/>
    </row>
    <row r="245" spans="2:9" s="13" customFormat="1" ht="14">
      <c r="B245" s="37">
        <v>0</v>
      </c>
      <c r="C245" s="37">
        <v>0</v>
      </c>
      <c r="D245" s="37">
        <v>0</v>
      </c>
      <c r="E245" s="51" t="s">
        <v>290</v>
      </c>
      <c r="F245" s="111" t="s">
        <v>292</v>
      </c>
      <c r="G245" s="33" t="s">
        <v>290</v>
      </c>
      <c r="H245" s="114" t="s">
        <v>292</v>
      </c>
      <c r="I245" s="33"/>
    </row>
    <row r="246" spans="2:9" s="13" customFormat="1" ht="36" customHeight="1">
      <c r="B246" s="37">
        <v>24</v>
      </c>
      <c r="C246" s="37">
        <v>24</v>
      </c>
      <c r="D246" s="37">
        <v>0</v>
      </c>
      <c r="E246" s="51" t="s">
        <v>291</v>
      </c>
      <c r="F246" s="111" t="s">
        <v>293</v>
      </c>
      <c r="G246" s="33" t="s">
        <v>291</v>
      </c>
      <c r="H246" s="114" t="s">
        <v>293</v>
      </c>
      <c r="I246" s="33"/>
    </row>
    <row r="247" spans="2:9" s="15" customFormat="1" ht="14">
      <c r="B247" s="33">
        <v>-151</v>
      </c>
      <c r="C247" s="33">
        <v>-136</v>
      </c>
      <c r="D247" s="33">
        <v>-15</v>
      </c>
      <c r="E247" s="47" t="s">
        <v>141</v>
      </c>
      <c r="F247" s="83" t="s">
        <v>142</v>
      </c>
      <c r="G247" s="33"/>
      <c r="H247" s="33"/>
      <c r="I247" s="33"/>
    </row>
    <row r="248" spans="2:9" s="17" customFormat="1" ht="14">
      <c r="B248" s="34"/>
      <c r="C248" s="34"/>
      <c r="D248" s="34"/>
      <c r="E248" s="14"/>
      <c r="F248" s="59"/>
      <c r="G248" s="34"/>
      <c r="H248" s="34"/>
      <c r="I248" s="34"/>
    </row>
    <row r="249" spans="2:9" s="12" customFormat="1" ht="14">
      <c r="B249" s="36">
        <f>+G240-B243-B244-B245-B247-B246</f>
        <v>-11020</v>
      </c>
      <c r="C249" s="36">
        <f t="shared" ref="C249:D249" si="2">+H240-C243-C244-C245-C247-C246</f>
        <v>-10984</v>
      </c>
      <c r="D249" s="36">
        <f t="shared" si="2"/>
        <v>-36</v>
      </c>
      <c r="E249" s="50" t="s">
        <v>117</v>
      </c>
      <c r="F249" s="50" t="s">
        <v>148</v>
      </c>
      <c r="G249" s="36"/>
      <c r="H249" s="36"/>
      <c r="I249" s="36"/>
    </row>
    <row r="250" spans="2:9" ht="12.75" customHeight="1">
      <c r="B250" s="39"/>
      <c r="C250" s="39"/>
      <c r="D250" s="39"/>
      <c r="E250" s="66"/>
      <c r="F250" s="66"/>
      <c r="G250" s="39"/>
      <c r="H250" s="39"/>
      <c r="I250" s="39"/>
    </row>
    <row r="251" spans="2:9" ht="12.75" customHeight="1">
      <c r="B251" s="31"/>
      <c r="C251" s="28"/>
      <c r="D251" s="28"/>
      <c r="E251" s="28"/>
      <c r="F251" s="28"/>
      <c r="G251" s="28"/>
      <c r="H251" s="28"/>
      <c r="I251" s="28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101" priority="2" operator="notEqual">
      <formula>B47+B48</formula>
    </cfRule>
  </conditionalFormatting>
  <conditionalFormatting sqref="B109:D109">
    <cfRule type="cellIs" dxfId="100" priority="1" operator="notEqual">
      <formula>B110+B111+B112</formula>
    </cfRule>
  </conditionalFormatting>
  <hyperlinks>
    <hyperlink ref="I4" location="Indice!A1" display="indice" xr:uid="{00000000-0004-0000-0800-000000000000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F546253E6B104EAA1AEBEFC41266EF" ma:contentTypeVersion="1" ma:contentTypeDescription="Crear nuevo documento." ma:contentTypeScope="" ma:versionID="bf9f970932a558e826e2adf4071b3b3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3CE770F-EB43-472C-9538-5B99FD1C040E}"/>
</file>

<file path=customXml/itemProps2.xml><?xml version="1.0" encoding="utf-8"?>
<ds:datastoreItem xmlns:ds="http://schemas.openxmlformats.org/officeDocument/2006/customXml" ds:itemID="{A7E08CCF-F339-4461-8FA3-069C76DF90A3}"/>
</file>

<file path=customXml/itemProps3.xml><?xml version="1.0" encoding="utf-8"?>
<ds:datastoreItem xmlns:ds="http://schemas.openxmlformats.org/officeDocument/2006/customXml" ds:itemID="{626616A3-F4C5-4107-8C50-F81A99DD2B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59</vt:i4>
      </vt:variant>
    </vt:vector>
  </HeadingPairs>
  <TitlesOfParts>
    <vt:vector size="59" baseType="lpstr">
      <vt:lpstr>Indice</vt:lpstr>
      <vt:lpstr>Tabla1a AAPP 1995</vt:lpstr>
      <vt:lpstr>Tabla1b AACC 1995</vt:lpstr>
      <vt:lpstr>Tabla2a AAPP 1996</vt:lpstr>
      <vt:lpstr>Tabla2b AACC 1996</vt:lpstr>
      <vt:lpstr>Tabla3a AAPP 1997</vt:lpstr>
      <vt:lpstr>Tabla3b AACC 1997</vt:lpstr>
      <vt:lpstr>Tabla4a AAPP 1998</vt:lpstr>
      <vt:lpstr>Tabla4b AACC 1998</vt:lpstr>
      <vt:lpstr>Tabla5a AAPP 1999</vt:lpstr>
      <vt:lpstr>Tabla5b AACC 1999</vt:lpstr>
      <vt:lpstr>Tabla6a AAPP 2000</vt:lpstr>
      <vt:lpstr>Tabla6b AACC 2000</vt:lpstr>
      <vt:lpstr>Tabla7a AAPP 2001</vt:lpstr>
      <vt:lpstr>Tabla7b AACC 2001</vt:lpstr>
      <vt:lpstr>Tabla8a AAPP 2002</vt:lpstr>
      <vt:lpstr>Tabla8b AACC 2002</vt:lpstr>
      <vt:lpstr>Tabla9a AAPP 2003</vt:lpstr>
      <vt:lpstr>Tabla9b AACC 2003</vt:lpstr>
      <vt:lpstr>Tabla10a AAPP 2004</vt:lpstr>
      <vt:lpstr>Tabla10b AACC 2004</vt:lpstr>
      <vt:lpstr>Tabla11a AAPP 2005</vt:lpstr>
      <vt:lpstr>Tabla11b AACC 2005</vt:lpstr>
      <vt:lpstr>Tabla12a AAPP 2006</vt:lpstr>
      <vt:lpstr>Tabla12b AACC 2006</vt:lpstr>
      <vt:lpstr>Tabla13a AAPP 2007</vt:lpstr>
      <vt:lpstr>Tabla13b AACC 2007</vt:lpstr>
      <vt:lpstr>Tabla14a AAPP 2008</vt:lpstr>
      <vt:lpstr>Tabla14b AACC 2008</vt:lpstr>
      <vt:lpstr>Tabla15a AAPP 2009</vt:lpstr>
      <vt:lpstr>Tabla15b AACC 2009</vt:lpstr>
      <vt:lpstr>Tabla16a AAPP 2010</vt:lpstr>
      <vt:lpstr>Tabla16b AACC 2010</vt:lpstr>
      <vt:lpstr>Tabla17a AAPP 2011</vt:lpstr>
      <vt:lpstr>Tabla17b AACC 2011</vt:lpstr>
      <vt:lpstr>Tabla18a AAPP 2012</vt:lpstr>
      <vt:lpstr>Tabla18b AACC 2012</vt:lpstr>
      <vt:lpstr>Tabla19a AAPP 2013</vt:lpstr>
      <vt:lpstr>Tabla19b AACC 2013</vt:lpstr>
      <vt:lpstr>Tabla20a AAPP 2014</vt:lpstr>
      <vt:lpstr>Tabla20b AACC 2014</vt:lpstr>
      <vt:lpstr>Tabla21a AAPP 2015</vt:lpstr>
      <vt:lpstr>Tabla21b AACC 2015</vt:lpstr>
      <vt:lpstr>Tabla22a AAPP 2016</vt:lpstr>
      <vt:lpstr>Tabla22b AACC 2016</vt:lpstr>
      <vt:lpstr>Tabla23a AAPP 2017</vt:lpstr>
      <vt:lpstr>Tabla23b AACC 2017</vt:lpstr>
      <vt:lpstr>Tabla24a AAPP 2018</vt:lpstr>
      <vt:lpstr>Tabla24b AACC 2018</vt:lpstr>
      <vt:lpstr>Tabla25a AAPP 2019</vt:lpstr>
      <vt:lpstr>Tabla25b AACC 2019</vt:lpstr>
      <vt:lpstr>Tabla26a AAPP 2020</vt:lpstr>
      <vt:lpstr>Tabla26b AACC 2020</vt:lpstr>
      <vt:lpstr>Tabla27a AAPP 2021</vt:lpstr>
      <vt:lpstr>Tabla27b AACC 2021</vt:lpstr>
      <vt:lpstr>Tabla28a AAPP 2022</vt:lpstr>
      <vt:lpstr>Tabla28b AACC 2022</vt:lpstr>
      <vt:lpstr>Tabla29a AAPP 2023_P</vt:lpstr>
      <vt:lpstr>Tabla29b AACC 2023_P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2025-02-03T09:12:23Z</dcterms:created>
  <dcterms:modified xsi:type="dcterms:W3CDTF">2025-02-03T09:18:19Z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  <property fmtid="{D5CDD505-2E9C-101B-9397-08002B2CF9AE}" pid="3" name="ContentTypeId">
    <vt:lpwstr>0x0101004FF546253E6B104EAA1AEBEFC41266EF</vt:lpwstr>
  </property>
</Properties>
</file>